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Users\kansv\Desktop\Увеличение стоимости\Приложения\"/>
    </mc:Choice>
  </mc:AlternateContent>
  <bookViews>
    <workbookView xWindow="0" yWindow="0" windowWidth="38400" windowHeight="17700"/>
  </bookViews>
  <sheets>
    <sheet name="ПРИЛОЖЕНИЕ 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61" i="1" s="1"/>
  <c r="H61" i="1" s="1"/>
  <c r="G50" i="1"/>
  <c r="G49" i="1"/>
  <c r="E45" i="1"/>
  <c r="D45" i="1"/>
  <c r="G44" i="1"/>
  <c r="G51" i="1" s="1"/>
  <c r="G58" i="1" s="1"/>
  <c r="G65" i="1" s="1"/>
  <c r="H65" i="1" s="1"/>
  <c r="H43" i="1"/>
  <c r="H42" i="1"/>
  <c r="H41" i="1"/>
  <c r="H40" i="1"/>
  <c r="H39" i="1"/>
  <c r="G38" i="1"/>
  <c r="H38" i="1" s="1"/>
  <c r="F38" i="1"/>
  <c r="F45" i="1" s="1"/>
  <c r="D38" i="1"/>
  <c r="G36" i="1"/>
  <c r="G35" i="1"/>
  <c r="G57" i="1" s="1"/>
  <c r="G64" i="1" s="1"/>
  <c r="H64" i="1" s="1"/>
  <c r="F33" i="1"/>
  <c r="F55" i="1" s="1"/>
  <c r="F62" i="1" s="1"/>
  <c r="H62" i="1" s="1"/>
  <c r="F32" i="1"/>
  <c r="F29" i="1"/>
  <c r="H29" i="1" s="1"/>
  <c r="H28" i="1"/>
  <c r="F27" i="1"/>
  <c r="H27" i="1" s="1"/>
  <c r="H26" i="1"/>
  <c r="D26" i="1"/>
  <c r="G25" i="1"/>
  <c r="G30" i="1" s="1"/>
  <c r="F25" i="1"/>
  <c r="F30" i="1" s="1"/>
  <c r="E25" i="1"/>
  <c r="H25" i="1" s="1"/>
  <c r="D25" i="1"/>
  <c r="D30" i="1" s="1"/>
  <c r="H24" i="1"/>
  <c r="H23" i="1"/>
  <c r="G22" i="1"/>
  <c r="H22" i="1" s="1"/>
  <c r="H21" i="1"/>
  <c r="H20" i="1"/>
  <c r="F20" i="1"/>
  <c r="H19" i="1"/>
  <c r="F18" i="1"/>
  <c r="F31" i="1" s="1"/>
  <c r="H17" i="1"/>
  <c r="D17" i="1"/>
  <c r="G16" i="1"/>
  <c r="F16" i="1"/>
  <c r="E16" i="1"/>
  <c r="D16" i="1"/>
  <c r="H16" i="1" s="1"/>
  <c r="D52" i="1" l="1"/>
  <c r="D60" i="1" s="1"/>
  <c r="F52" i="1"/>
  <c r="F46" i="1"/>
  <c r="F53" i="1" s="1"/>
  <c r="F60" i="1" s="1"/>
  <c r="F59" i="1" s="1"/>
  <c r="E30" i="1"/>
  <c r="E52" i="1" s="1"/>
  <c r="E60" i="1" s="1"/>
  <c r="E59" i="1" s="1"/>
  <c r="G45" i="1"/>
  <c r="G52" i="1" s="1"/>
  <c r="G34" i="1"/>
  <c r="G56" i="1" s="1"/>
  <c r="G63" i="1" s="1"/>
  <c r="H18" i="1"/>
  <c r="H44" i="1"/>
  <c r="D59" i="1" l="1"/>
  <c r="H60" i="1"/>
  <c r="H45" i="1"/>
  <c r="H52" i="1" s="1"/>
  <c r="G59" i="1"/>
  <c r="H63" i="1"/>
  <c r="H30" i="1"/>
  <c r="H59" i="1" l="1"/>
</calcChain>
</file>

<file path=xl/comments1.xml><?xml version="1.0" encoding="utf-8"?>
<comments xmlns="http://schemas.openxmlformats.org/spreadsheetml/2006/main">
  <authors>
    <author>nsavkin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<sst xmlns="http://schemas.openxmlformats.org/spreadsheetml/2006/main" count="83" uniqueCount="45">
  <si>
    <t>НАИМЕНОВАНИЕ ОБЪЕКТА КАПИТАЛЬНОГО СТРОИТЕЛЬСТВА</t>
  </si>
  <si>
    <r>
      <t xml:space="preserve">СВОДКА ПОКАЗАТЕЛЕЙ СТОИМОСТИ СТРОИТЕЛЬНО-МОНТАЖНЫХ РАБОТ И СТРОИТЕЛЬНЫХ РЕСУРСОВ
</t>
    </r>
    <r>
      <rPr>
        <sz val="14"/>
        <rFont val="Times New Roman"/>
        <family val="1"/>
        <charset val="204"/>
      </rPr>
      <t>по локальным сметным расчетам</t>
    </r>
  </si>
  <si>
    <t>Расчет составлен в базисном уровне цен 2001 года (на 01.01.2000)</t>
  </si>
  <si>
    <t>руб.</t>
  </si>
  <si>
    <t>№ п.п.</t>
  </si>
  <si>
    <t>Номер сметного расчета</t>
  </si>
  <si>
    <t>Наименование работ и затрат</t>
  </si>
  <si>
    <t>Сметная стоимость руб, в том числе:</t>
  </si>
  <si>
    <t>ИТОГО</t>
  </si>
  <si>
    <t>примечание</t>
  </si>
  <si>
    <t>строительно-монтажных работ</t>
  </si>
  <si>
    <t>монтажных работ</t>
  </si>
  <si>
    <t>материалы</t>
  </si>
  <si>
    <t>оборудование</t>
  </si>
  <si>
    <t>Глава 2. Основные объекты строительства</t>
  </si>
  <si>
    <t>02-01</t>
  </si>
  <si>
    <t>Наименование ОСР</t>
  </si>
  <si>
    <t>1.1</t>
  </si>
  <si>
    <t>02-01-01</t>
  </si>
  <si>
    <t>Наименование ЛСР</t>
  </si>
  <si>
    <r>
      <t>в том числе, материалы, включены в сметную документацию</t>
    </r>
    <r>
      <rPr>
        <b/>
        <i/>
        <sz val="10"/>
        <color theme="1"/>
        <rFont val="Times New Roman"/>
        <family val="1"/>
        <charset val="204"/>
      </rPr>
      <t xml:space="preserve"> по расценкам</t>
    </r>
  </si>
  <si>
    <r>
      <t xml:space="preserve">в том числе, материалы, включенные в сметную документацию с обоснованием "прайс-лист", стоимость возросла </t>
    </r>
    <r>
      <rPr>
        <b/>
        <i/>
        <sz val="10"/>
        <color theme="1"/>
        <rFont val="Times New Roman"/>
        <family val="1"/>
        <charset val="204"/>
      </rPr>
      <t>несущественно</t>
    </r>
  </si>
  <si>
    <t>общая стоимость материалов, включенных в сметную документацию по "прайс-листам" за исключением стоимости материалов, включенных в сметную документацию с обоснованием "прайс-лист", стоимость которых возросла значительно</t>
  </si>
  <si>
    <r>
      <t xml:space="preserve">в том числе, материалы, включенные в сметную документацию с обоснованием "прайс-лист", стоимость возросла </t>
    </r>
    <r>
      <rPr>
        <b/>
        <i/>
        <sz val="10"/>
        <color theme="1"/>
        <rFont val="Times New Roman"/>
        <family val="1"/>
        <charset val="204"/>
      </rPr>
      <t>значительно</t>
    </r>
  </si>
  <si>
    <t>значение сметной стоимости из Приложения 3 графа 10</t>
  </si>
  <si>
    <t>1.2</t>
  </si>
  <si>
    <t>02-01-02</t>
  </si>
  <si>
    <r>
      <t xml:space="preserve">в том числе, оборудование, включены в сметную документацию </t>
    </r>
    <r>
      <rPr>
        <b/>
        <i/>
        <sz val="10"/>
        <color theme="1"/>
        <rFont val="Times New Roman"/>
        <family val="1"/>
        <charset val="204"/>
      </rPr>
      <t>по расценкам</t>
    </r>
  </si>
  <si>
    <r>
      <t>в том числе, оборудование, включенные в сметную документацию с обоснованием "прайс-листам", стоимость возросла</t>
    </r>
    <r>
      <rPr>
        <b/>
        <i/>
        <sz val="10"/>
        <color theme="1"/>
        <rFont val="Times New Roman"/>
        <family val="1"/>
        <charset val="204"/>
      </rPr>
      <t xml:space="preserve"> несущественно</t>
    </r>
  </si>
  <si>
    <t>общая стоимость оборудования, включенного в сметную документацию по "прайс-листам" за исключением стоимости оборудования, включенного в сметную документацию с обоснованием "прайс-лист", стоимость которого возросла значительно</t>
  </si>
  <si>
    <r>
      <t xml:space="preserve">в том числе, оборудование, включенные в сметную документацию с обоснованием "прайс-листам", стоимость возросла </t>
    </r>
    <r>
      <rPr>
        <b/>
        <i/>
        <sz val="10"/>
        <color theme="1"/>
        <rFont val="Times New Roman"/>
        <family val="1"/>
        <charset val="204"/>
      </rPr>
      <t>значительно</t>
    </r>
  </si>
  <si>
    <t>02-02</t>
  </si>
  <si>
    <t>2.1</t>
  </si>
  <si>
    <t>02-02-01</t>
  </si>
  <si>
    <t/>
  </si>
  <si>
    <t>Итого по Главе 2. "Основные объекты строительства"</t>
  </si>
  <si>
    <t>Глава 6. Наружные сети и сооружения водоснабжения, водоотведения, теплоснабжения и газоснабжения</t>
  </si>
  <si>
    <t>06-01</t>
  </si>
  <si>
    <t>Итого по Главе 6. " Наружные сети и сооружения водоснабжения, водоотведения, теплоснабжения и газоснабженияа"</t>
  </si>
  <si>
    <t>Всего по сводке показателей</t>
  </si>
  <si>
    <t xml:space="preserve">Всего по сводке показателей в текущем уровне цен по положительному заключению по результатам проверки достоверности определения сметной стоимости </t>
  </si>
  <si>
    <t>Индекс 6,73(СМР)</t>
  </si>
  <si>
    <r>
      <t>Строительно-монтажные работы, материалы, включены в сметную документацию</t>
    </r>
    <r>
      <rPr>
        <b/>
        <i/>
        <sz val="10"/>
        <color theme="1"/>
        <rFont val="Times New Roman"/>
        <family val="1"/>
        <charset val="204"/>
      </rPr>
      <t xml:space="preserve"> по расценкам</t>
    </r>
  </si>
  <si>
    <t>Индекс 3,46 (Об)</t>
  </si>
  <si>
    <r>
      <rPr>
        <b/>
        <sz val="10"/>
        <rFont val="Arial Cyr"/>
        <charset val="204"/>
      </rPr>
      <t>Примечание:</t>
    </r>
    <r>
      <rPr>
        <sz val="10"/>
        <rFont val="Arial Cyr"/>
        <charset val="204"/>
      </rPr>
      <t xml:space="preserve"> сметная стоимость строительных ресурсов по положительному заключению по результатам проверки достоверности определения сметной стоимости в текущем уровне цен определяется путем умножения значений на индекс изменения сметной стоимости строительно-монтажных работ и оборудования по объектам капитального строительства, </t>
    </r>
    <r>
      <rPr>
        <b/>
        <sz val="10"/>
        <rFont val="Arial Cyr"/>
        <charset val="204"/>
      </rPr>
      <t xml:space="preserve">рекомендованный в положительном заключении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</si>
</sst>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center"/>
    </xf>
    <xf numFmtId="0" fontId="3" fillId="0" borderId="0">
      <alignment horizontal="left" vertical="top"/>
    </xf>
  </cellStyleXfs>
  <cellXfs count="87">
    <xf numFmtId="0" fontId="0" fillId="0" borderId="0" xfId="0"/>
    <xf numFmtId="1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4" fillId="0" borderId="0" xfId="2" applyNumberFormat="1" applyFont="1" applyFill="1" applyAlignment="1">
      <alignment horizontal="center" wrapText="1"/>
    </xf>
    <xf numFmtId="4" fontId="4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0" fillId="0" borderId="0" xfId="0" applyNumberFormat="1" applyFill="1"/>
    <xf numFmtId="0" fontId="0" fillId="0" borderId="0" xfId="0" applyNumberFormat="1"/>
    <xf numFmtId="1" fontId="2" fillId="3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lef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" fontId="0" fillId="4" borderId="2" xfId="0" applyNumberFormat="1" applyFill="1" applyBorder="1"/>
    <xf numFmtId="4" fontId="0" fillId="4" borderId="0" xfId="0" applyNumberFormat="1" applyFill="1"/>
    <xf numFmtId="1" fontId="2" fillId="5" borderId="2" xfId="0" applyNumberFormat="1" applyFont="1" applyFill="1" applyBorder="1" applyAlignment="1">
      <alignment horizontal="center" vertical="top" wrapText="1"/>
    </xf>
    <xf numFmtId="4" fontId="2" fillId="5" borderId="2" xfId="0" applyNumberFormat="1" applyFont="1" applyFill="1" applyBorder="1" applyAlignment="1">
      <alignment horizontal="left" vertical="top" wrapText="1"/>
    </xf>
    <xf numFmtId="4" fontId="8" fillId="5" borderId="2" xfId="0" applyNumberFormat="1" applyFont="1" applyFill="1" applyBorder="1" applyAlignment="1">
      <alignment horizontal="right" vertical="top" wrapText="1"/>
    </xf>
    <xf numFmtId="4" fontId="8" fillId="5" borderId="6" xfId="0" applyNumberFormat="1" applyFont="1" applyFill="1" applyBorder="1" applyAlignment="1">
      <alignment horizontal="right" vertical="top" wrapText="1"/>
    </xf>
    <xf numFmtId="4" fontId="9" fillId="0" borderId="2" xfId="0" applyNumberFormat="1" applyFont="1" applyFill="1" applyBorder="1"/>
    <xf numFmtId="4" fontId="9" fillId="0" borderId="0" xfId="0" applyNumberFormat="1" applyFont="1" applyFill="1"/>
    <xf numFmtId="4" fontId="9" fillId="5" borderId="0" xfId="0" applyNumberFormat="1" applyFont="1" applyFill="1"/>
    <xf numFmtId="1" fontId="10" fillId="6" borderId="2" xfId="0" applyNumberFormat="1" applyFont="1" applyFill="1" applyBorder="1" applyAlignment="1">
      <alignment horizontal="center" vertical="top" wrapText="1"/>
    </xf>
    <xf numFmtId="4" fontId="10" fillId="6" borderId="2" xfId="0" applyNumberFormat="1" applyFont="1" applyFill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left" vertical="center" wrapText="1"/>
    </xf>
    <xf numFmtId="4" fontId="13" fillId="6" borderId="2" xfId="0" applyNumberFormat="1" applyFont="1" applyFill="1" applyBorder="1" applyAlignment="1">
      <alignment horizontal="right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" fontId="13" fillId="6" borderId="6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Fill="1"/>
    <xf numFmtId="4" fontId="14" fillId="0" borderId="0" xfId="0" applyNumberFormat="1" applyFont="1"/>
    <xf numFmtId="1" fontId="15" fillId="5" borderId="2" xfId="0" applyNumberFormat="1" applyFont="1" applyFill="1" applyBorder="1" applyAlignment="1">
      <alignment horizontal="center" vertical="top" wrapText="1"/>
    </xf>
    <xf numFmtId="4" fontId="14" fillId="0" borderId="2" xfId="0" applyNumberFormat="1" applyFont="1" applyFill="1" applyBorder="1"/>
    <xf numFmtId="4" fontId="8" fillId="4" borderId="2" xfId="0" applyNumberFormat="1" applyFont="1" applyFill="1" applyBorder="1" applyAlignment="1">
      <alignment horizontal="right" vertical="top" wrapText="1"/>
    </xf>
    <xf numFmtId="1" fontId="2" fillId="7" borderId="2" xfId="0" applyNumberFormat="1" applyFont="1" applyFill="1" applyBorder="1" applyAlignment="1">
      <alignment horizontal="center" vertical="top" wrapText="1"/>
    </xf>
    <xf numFmtId="4" fontId="2" fillId="7" borderId="2" xfId="0" applyNumberFormat="1" applyFont="1" applyFill="1" applyBorder="1" applyAlignment="1">
      <alignment horizontal="left" vertical="top" wrapText="1"/>
    </xf>
    <xf numFmtId="4" fontId="8" fillId="7" borderId="2" xfId="0" applyNumberFormat="1" applyFont="1" applyFill="1" applyBorder="1" applyAlignment="1">
      <alignment horizontal="right" vertical="top" wrapText="1"/>
    </xf>
    <xf numFmtId="4" fontId="8" fillId="7" borderId="6" xfId="0" applyNumberFormat="1" applyFont="1" applyFill="1" applyBorder="1" applyAlignment="1">
      <alignment horizontal="right" vertical="top" wrapText="1"/>
    </xf>
    <xf numFmtId="1" fontId="15" fillId="8" borderId="2" xfId="0" applyNumberFormat="1" applyFont="1" applyFill="1" applyBorder="1" applyAlignment="1">
      <alignment horizontal="center" vertical="top" wrapText="1"/>
    </xf>
    <xf numFmtId="4" fontId="15" fillId="8" borderId="2" xfId="0" applyNumberFormat="1" applyFont="1" applyFill="1" applyBorder="1" applyAlignment="1">
      <alignment horizontal="left" vertical="top" wrapText="1"/>
    </xf>
    <xf numFmtId="4" fontId="11" fillId="8" borderId="2" xfId="0" applyNumberFormat="1" applyFont="1" applyFill="1" applyBorder="1" applyAlignment="1">
      <alignment horizontal="left" vertical="center" wrapText="1"/>
    </xf>
    <xf numFmtId="4" fontId="16" fillId="8" borderId="2" xfId="0" applyNumberFormat="1" applyFont="1" applyFill="1" applyBorder="1" applyAlignment="1">
      <alignment horizontal="right" vertical="top" wrapText="1"/>
    </xf>
    <xf numFmtId="4" fontId="16" fillId="8" borderId="6" xfId="0" applyNumberFormat="1" applyFont="1" applyFill="1" applyBorder="1" applyAlignment="1">
      <alignment horizontal="right" vertical="top" wrapText="1"/>
    </xf>
    <xf numFmtId="4" fontId="14" fillId="8" borderId="0" xfId="0" applyNumberFormat="1" applyFont="1" applyFill="1"/>
    <xf numFmtId="1" fontId="15" fillId="9" borderId="2" xfId="0" applyNumberFormat="1" applyFont="1" applyFill="1" applyBorder="1" applyAlignment="1">
      <alignment horizontal="center" vertical="top" wrapText="1"/>
    </xf>
    <xf numFmtId="4" fontId="15" fillId="9" borderId="2" xfId="0" applyNumberFormat="1" applyFont="1" applyFill="1" applyBorder="1" applyAlignment="1">
      <alignment horizontal="left" vertical="top" wrapText="1"/>
    </xf>
    <xf numFmtId="4" fontId="11" fillId="9" borderId="2" xfId="0" applyNumberFormat="1" applyFont="1" applyFill="1" applyBorder="1" applyAlignment="1">
      <alignment horizontal="left" vertical="center" wrapText="1"/>
    </xf>
    <xf numFmtId="4" fontId="16" fillId="9" borderId="2" xfId="0" applyNumberFormat="1" applyFont="1" applyFill="1" applyBorder="1" applyAlignment="1">
      <alignment horizontal="right" vertical="top" wrapText="1"/>
    </xf>
    <xf numFmtId="4" fontId="16" fillId="9" borderId="6" xfId="0" applyNumberFormat="1" applyFont="1" applyFill="1" applyBorder="1" applyAlignment="1">
      <alignment horizontal="right" vertical="top" wrapText="1"/>
    </xf>
    <xf numFmtId="4" fontId="14" fillId="9" borderId="0" xfId="0" applyNumberFormat="1" applyFont="1" applyFill="1"/>
    <xf numFmtId="4" fontId="2" fillId="0" borderId="4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vertical="top" wrapText="1"/>
    </xf>
    <xf numFmtId="1" fontId="15" fillId="6" borderId="2" xfId="0" applyNumberFormat="1" applyFont="1" applyFill="1" applyBorder="1" applyAlignment="1">
      <alignment horizontal="center" vertical="top" wrapText="1"/>
    </xf>
    <xf numFmtId="4" fontId="15" fillId="6" borderId="2" xfId="0" applyNumberFormat="1" applyFont="1" applyFill="1" applyBorder="1" applyAlignment="1">
      <alignment horizontal="left" vertical="top" wrapText="1"/>
    </xf>
    <xf numFmtId="1" fontId="2" fillId="10" borderId="2" xfId="0" applyNumberFormat="1" applyFont="1" applyFill="1" applyBorder="1" applyAlignment="1">
      <alignment horizontal="center" vertical="top" wrapText="1"/>
    </xf>
    <xf numFmtId="4" fontId="2" fillId="10" borderId="4" xfId="0" applyNumberFormat="1" applyFont="1" applyFill="1" applyBorder="1" applyAlignment="1">
      <alignment horizontal="left" vertical="top" wrapText="1"/>
    </xf>
    <xf numFmtId="4" fontId="2" fillId="10" borderId="5" xfId="0" applyNumberFormat="1" applyFont="1" applyFill="1" applyBorder="1" applyAlignment="1">
      <alignment horizontal="left" vertical="top" wrapText="1"/>
    </xf>
    <xf numFmtId="4" fontId="2" fillId="1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/>
    <xf numFmtId="4" fontId="0" fillId="0" borderId="0" xfId="0" applyNumberFormat="1" applyFont="1" applyFill="1"/>
    <xf numFmtId="4" fontId="0" fillId="10" borderId="0" xfId="0" applyNumberFormat="1" applyFont="1" applyFill="1"/>
    <xf numFmtId="4" fontId="2" fillId="10" borderId="4" xfId="0" applyNumberFormat="1" applyFont="1" applyFill="1" applyBorder="1" applyAlignment="1">
      <alignment horizontal="center" vertical="top" wrapText="1"/>
    </xf>
    <xf numFmtId="4" fontId="2" fillId="10" borderId="7" xfId="0" applyNumberFormat="1" applyFont="1" applyFill="1" applyBorder="1" applyAlignment="1">
      <alignment horizontal="center" vertical="top" wrapText="1"/>
    </xf>
    <xf numFmtId="4" fontId="2" fillId="10" borderId="2" xfId="0" applyNumberFormat="1" applyFont="1" applyFill="1" applyBorder="1" applyAlignment="1">
      <alignment vertical="top" wrapText="1"/>
    </xf>
    <xf numFmtId="1" fontId="0" fillId="0" borderId="0" xfId="0" applyNumberFormat="1"/>
    <xf numFmtId="4" fontId="0" fillId="0" borderId="0" xfId="0" applyNumberFormat="1" applyAlignment="1">
      <alignment horizontal="left" wrapText="1"/>
    </xf>
  </cellXfs>
  <cellStyles count="3">
    <cellStyle name="Обычный" xfId="0" builtinId="0"/>
    <cellStyle name="Титул" xfId="1"/>
    <cellStyle name="Титул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se.local\kkge\&#1054;&#1073;&#1097;&#1080;&#1077;%20&#1087;&#1072;&#1087;&#1082;&#1080;\&#1054;&#1041;&#1052;&#1045;&#1053;\&#1056;&#1099;&#1073;&#1082;&#1072;&#1042;&#1057;\&#1044;&#1086;&#1082;&#1091;&#1084;&#1077;&#1085;&#1090;&#1099;%20&#1087;&#1086;%20&#1087;&#1087;%201315%20-%20&#1079;&#1085;&#1072;&#1095;&#1080;&#1090;&#1077;&#1083;&#1100;&#1085;&#1099;&#1081;%20&#1088;&#1086;&#1089;&#1090;%20&#1089;&#1090;&#1086;&#1080;&#1084;&#1086;&#1089;&#1090;&#1080;\&#1055;&#1088;&#1080;&#1083;&#1086;&#1078;&#1077;&#1085;&#1080;&#1103;%20&#1082;%20&#1089;&#1086;&#1089;&#1090;&#1072;&#1074;&#1091;%20&#1076;&#1086;&#1082;&#1091;&#1084;&#1077;&#1085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Лист1"/>
      <sheetName val="ПРИЛОЖЕНИЕ 5"/>
      <sheetName val="ПРИЛОЖЕНИЕ 6"/>
      <sheetName val="индекс дефлятор"/>
    </sheetNames>
    <sheetDataSet>
      <sheetData sheetId="0"/>
      <sheetData sheetId="1"/>
      <sheetData sheetId="2">
        <row r="14">
          <cell r="L14">
            <v>16069.86</v>
          </cell>
        </row>
        <row r="18">
          <cell r="L18">
            <v>2528.83</v>
          </cell>
        </row>
        <row r="28">
          <cell r="M28">
            <v>55469.88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70"/>
  <sheetViews>
    <sheetView showGridLines="0" tabSelected="1" workbookViewId="0">
      <selection activeCell="B61" sqref="B61"/>
    </sheetView>
  </sheetViews>
  <sheetFormatPr defaultColWidth="9.140625" defaultRowHeight="12.75" x14ac:dyDescent="0.2"/>
  <cols>
    <col min="1" max="1" width="5.28515625" style="85" customWidth="1"/>
    <col min="2" max="2" width="16" style="4" customWidth="1"/>
    <col min="3" max="3" width="52.140625" style="4" customWidth="1"/>
    <col min="4" max="4" width="18.28515625" style="4" customWidth="1"/>
    <col min="5" max="5" width="16.85546875" style="4" hidden="1" customWidth="1"/>
    <col min="6" max="6" width="16.42578125" style="4" customWidth="1"/>
    <col min="7" max="7" width="13.7109375" style="4" customWidth="1"/>
    <col min="8" max="8" width="17" style="4" customWidth="1"/>
    <col min="9" max="9" width="19.7109375" style="5" customWidth="1"/>
    <col min="10" max="42" width="9.140625" style="5"/>
    <col min="43" max="16384" width="9.140625" style="4"/>
  </cols>
  <sheetData>
    <row r="1" spans="1:42" ht="12.75" customHeight="1" x14ac:dyDescent="0.2">
      <c r="A1" s="1"/>
      <c r="B1" s="2"/>
      <c r="C1" s="3"/>
      <c r="D1" s="3"/>
      <c r="E1" s="3"/>
      <c r="F1" s="3"/>
      <c r="G1" s="3"/>
    </row>
    <row r="2" spans="1:42" x14ac:dyDescent="0.2">
      <c r="A2" s="1"/>
      <c r="B2" s="2"/>
      <c r="C2" s="2"/>
      <c r="D2" s="6"/>
      <c r="E2" s="7"/>
      <c r="F2" s="8"/>
      <c r="G2" s="8"/>
    </row>
    <row r="3" spans="1:42" ht="32.25" customHeight="1" x14ac:dyDescent="0.2">
      <c r="A3" s="1"/>
      <c r="B3" s="2"/>
      <c r="C3" s="9" t="s">
        <v>0</v>
      </c>
      <c r="D3" s="9"/>
      <c r="E3" s="9"/>
      <c r="F3" s="9"/>
      <c r="G3" s="9"/>
    </row>
    <row r="7" spans="1:42" ht="18.75" x14ac:dyDescent="0.3">
      <c r="A7" s="10" t="s">
        <v>1</v>
      </c>
      <c r="B7" s="11"/>
      <c r="C7" s="11"/>
      <c r="D7" s="11"/>
      <c r="E7" s="11"/>
      <c r="F7" s="11"/>
      <c r="G7" s="11"/>
      <c r="H7" s="11"/>
    </row>
    <row r="8" spans="1:42" ht="15.75" x14ac:dyDescent="0.25">
      <c r="A8" s="12"/>
      <c r="B8" s="12"/>
      <c r="C8" s="12"/>
      <c r="D8" s="12"/>
      <c r="E8" s="12"/>
      <c r="F8" s="12"/>
      <c r="G8" s="12"/>
      <c r="H8" s="12"/>
    </row>
    <row r="9" spans="1:42" ht="15.75" x14ac:dyDescent="0.25">
      <c r="A9" s="13" t="s">
        <v>2</v>
      </c>
      <c r="B9" s="14"/>
      <c r="C9" s="14"/>
      <c r="D9" s="14"/>
      <c r="E9" s="14"/>
      <c r="F9" s="14"/>
      <c r="G9" s="14"/>
      <c r="H9" s="15" t="s">
        <v>3</v>
      </c>
    </row>
    <row r="10" spans="1:42" ht="14.25" customHeight="1" x14ac:dyDescent="0.25">
      <c r="A10" s="13"/>
      <c r="B10" s="14"/>
      <c r="C10" s="14"/>
      <c r="D10" s="14"/>
      <c r="E10" s="14"/>
      <c r="F10" s="14"/>
      <c r="G10" s="14"/>
      <c r="H10" s="15"/>
    </row>
    <row r="11" spans="1:42" ht="15.75" hidden="1" customHeight="1" x14ac:dyDescent="0.25">
      <c r="A11" s="13"/>
      <c r="B11" s="14"/>
      <c r="C11" s="14"/>
      <c r="D11" s="14"/>
      <c r="E11" s="14"/>
      <c r="F11" s="14"/>
      <c r="G11" s="14"/>
      <c r="H11" s="15"/>
    </row>
    <row r="12" spans="1:42" ht="16.5" customHeight="1" x14ac:dyDescent="0.2">
      <c r="A12" s="16" t="s">
        <v>4</v>
      </c>
      <c r="B12" s="17" t="s">
        <v>5</v>
      </c>
      <c r="C12" s="17" t="s">
        <v>6</v>
      </c>
      <c r="D12" s="17" t="s">
        <v>7</v>
      </c>
      <c r="E12" s="18"/>
      <c r="F12" s="18"/>
      <c r="G12" s="18"/>
      <c r="H12" s="17" t="s">
        <v>8</v>
      </c>
      <c r="I12" s="17" t="s">
        <v>9</v>
      </c>
    </row>
    <row r="13" spans="1:42" ht="86.25" customHeight="1" x14ac:dyDescent="0.2">
      <c r="A13" s="16"/>
      <c r="B13" s="17"/>
      <c r="C13" s="17"/>
      <c r="D13" s="19" t="s">
        <v>10</v>
      </c>
      <c r="E13" s="19" t="s">
        <v>11</v>
      </c>
      <c r="F13" s="19" t="s">
        <v>12</v>
      </c>
      <c r="G13" s="19" t="s">
        <v>13</v>
      </c>
      <c r="H13" s="17"/>
      <c r="I13" s="17"/>
    </row>
    <row r="14" spans="1:42" s="23" customFormat="1" x14ac:dyDescent="0.2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5</v>
      </c>
      <c r="G14" s="20">
        <v>6</v>
      </c>
      <c r="H14" s="20">
        <v>7</v>
      </c>
      <c r="I14" s="21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</row>
    <row r="15" spans="1:42" x14ac:dyDescent="0.2">
      <c r="A15" s="24"/>
      <c r="B15" s="25" t="s">
        <v>14</v>
      </c>
      <c r="C15" s="26"/>
      <c r="D15" s="27"/>
      <c r="E15" s="27"/>
      <c r="F15" s="27"/>
      <c r="G15" s="27"/>
      <c r="H15" s="27"/>
      <c r="I15" s="28"/>
    </row>
    <row r="16" spans="1:42" s="34" customFormat="1" ht="14.25" customHeight="1" x14ac:dyDescent="0.2">
      <c r="A16" s="29">
        <v>1</v>
      </c>
      <c r="B16" s="30" t="s">
        <v>15</v>
      </c>
      <c r="C16" s="30" t="s">
        <v>16</v>
      </c>
      <c r="D16" s="31">
        <f>D17+D21</f>
        <v>99700</v>
      </c>
      <c r="E16" s="31">
        <f t="shared" ref="E16:G16" si="0">E17+E21</f>
        <v>0</v>
      </c>
      <c r="F16" s="31">
        <f t="shared" si="0"/>
        <v>57070</v>
      </c>
      <c r="G16" s="31">
        <f t="shared" si="0"/>
        <v>8543.02</v>
      </c>
      <c r="H16" s="32">
        <f>SUM(D16:G16)</f>
        <v>165313.01999999999</v>
      </c>
      <c r="I16" s="33"/>
    </row>
    <row r="17" spans="1:42" s="41" customFormat="1" x14ac:dyDescent="0.2">
      <c r="A17" s="35" t="s">
        <v>17</v>
      </c>
      <c r="B17" s="36" t="s">
        <v>18</v>
      </c>
      <c r="C17" s="36" t="s">
        <v>19</v>
      </c>
      <c r="D17" s="37">
        <f>33700+16000</f>
        <v>49700</v>
      </c>
      <c r="E17" s="37"/>
      <c r="F17" s="37">
        <v>57070</v>
      </c>
      <c r="G17" s="37"/>
      <c r="H17" s="38">
        <f>SUM(D17:G17)</f>
        <v>106770</v>
      </c>
      <c r="I17" s="39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</row>
    <row r="18" spans="1:42" s="49" customFormat="1" ht="26.25" x14ac:dyDescent="0.2">
      <c r="A18" s="42"/>
      <c r="B18" s="43"/>
      <c r="C18" s="44" t="s">
        <v>20</v>
      </c>
      <c r="D18" s="45"/>
      <c r="E18" s="45"/>
      <c r="F18" s="46">
        <f>F17-F19-F20</f>
        <v>49682.205052005942</v>
      </c>
      <c r="G18" s="45"/>
      <c r="H18" s="47">
        <f>SUM(D18:G18)</f>
        <v>49682.205052005942</v>
      </c>
      <c r="I18" s="46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s="49" customFormat="1" ht="168" x14ac:dyDescent="0.2">
      <c r="A19" s="42"/>
      <c r="B19" s="43"/>
      <c r="C19" s="44" t="s">
        <v>21</v>
      </c>
      <c r="D19" s="45"/>
      <c r="E19" s="45"/>
      <c r="F19" s="46">
        <v>5000</v>
      </c>
      <c r="G19" s="45"/>
      <c r="H19" s="47">
        <f t="shared" ref="H19:H20" si="1">SUM(D19:G19)</f>
        <v>5000</v>
      </c>
      <c r="I19" s="46" t="s">
        <v>22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s="49" customFormat="1" ht="39" x14ac:dyDescent="0.2">
      <c r="A20" s="42"/>
      <c r="B20" s="43"/>
      <c r="C20" s="44" t="s">
        <v>23</v>
      </c>
      <c r="D20" s="45"/>
      <c r="E20" s="45"/>
      <c r="F20" s="46">
        <f>'[1]ПРИЛОЖЕНИЕ 3'!L14/6.73</f>
        <v>2387.7949479940562</v>
      </c>
      <c r="G20" s="45"/>
      <c r="H20" s="47">
        <f t="shared" si="1"/>
        <v>2387.7949479940562</v>
      </c>
      <c r="I20" s="46" t="s">
        <v>24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s="41" customFormat="1" ht="13.5" x14ac:dyDescent="0.2">
      <c r="A21" s="50" t="s">
        <v>25</v>
      </c>
      <c r="B21" s="36" t="s">
        <v>26</v>
      </c>
      <c r="C21" s="36" t="s">
        <v>19</v>
      </c>
      <c r="D21" s="37">
        <v>50000</v>
      </c>
      <c r="E21" s="37"/>
      <c r="F21" s="37"/>
      <c r="G21" s="37">
        <v>8543.02</v>
      </c>
      <c r="H21" s="38">
        <f t="shared" ref="H21:H30" si="2">SUM(D21:G21)</f>
        <v>58543.020000000004</v>
      </c>
      <c r="I21" s="3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</row>
    <row r="22" spans="1:42" s="49" customFormat="1" ht="26.25" x14ac:dyDescent="0.2">
      <c r="A22" s="42"/>
      <c r="B22" s="43"/>
      <c r="C22" s="44" t="s">
        <v>27</v>
      </c>
      <c r="D22" s="46"/>
      <c r="E22" s="46"/>
      <c r="F22" s="46"/>
      <c r="G22" s="46">
        <f>G21-G23-G24</f>
        <v>38.690000000000509</v>
      </c>
      <c r="H22" s="47">
        <f t="shared" si="2"/>
        <v>38.690000000000509</v>
      </c>
      <c r="I22" s="51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s="49" customFormat="1" ht="168" x14ac:dyDescent="0.2">
      <c r="A23" s="42"/>
      <c r="B23" s="43"/>
      <c r="C23" s="44" t="s">
        <v>28</v>
      </c>
      <c r="D23" s="46"/>
      <c r="E23" s="46"/>
      <c r="F23" s="46"/>
      <c r="G23" s="46">
        <v>862.03</v>
      </c>
      <c r="H23" s="47">
        <f t="shared" si="2"/>
        <v>862.03</v>
      </c>
      <c r="I23" s="46" t="s">
        <v>29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s="49" customFormat="1" ht="39" x14ac:dyDescent="0.2">
      <c r="A24" s="42"/>
      <c r="B24" s="43"/>
      <c r="C24" s="44" t="s">
        <v>30</v>
      </c>
      <c r="D24" s="46"/>
      <c r="E24" s="46"/>
      <c r="F24" s="46"/>
      <c r="G24" s="46">
        <v>7642.3</v>
      </c>
      <c r="H24" s="47">
        <f t="shared" si="2"/>
        <v>7642.3</v>
      </c>
      <c r="I24" s="46" t="s">
        <v>24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s="34" customFormat="1" x14ac:dyDescent="0.2">
      <c r="A25" s="29">
        <v>2</v>
      </c>
      <c r="B25" s="30" t="s">
        <v>31</v>
      </c>
      <c r="C25" s="30" t="s">
        <v>16</v>
      </c>
      <c r="D25" s="31">
        <f>D26</f>
        <v>83000</v>
      </c>
      <c r="E25" s="31">
        <f t="shared" ref="E25:G25" si="3">E26</f>
        <v>0</v>
      </c>
      <c r="F25" s="31">
        <f t="shared" si="3"/>
        <v>86200</v>
      </c>
      <c r="G25" s="31">
        <f t="shared" si="3"/>
        <v>0</v>
      </c>
      <c r="H25" s="52">
        <f t="shared" si="2"/>
        <v>169200</v>
      </c>
      <c r="I25" s="33"/>
    </row>
    <row r="26" spans="1:42" s="41" customFormat="1" x14ac:dyDescent="0.2">
      <c r="A26" s="35" t="s">
        <v>32</v>
      </c>
      <c r="B26" s="36" t="s">
        <v>33</v>
      </c>
      <c r="C26" s="36" t="s">
        <v>19</v>
      </c>
      <c r="D26" s="37">
        <f>35000+48000</f>
        <v>83000</v>
      </c>
      <c r="E26" s="37"/>
      <c r="F26" s="37">
        <v>86200</v>
      </c>
      <c r="G26" s="37"/>
      <c r="H26" s="38">
        <f t="shared" si="2"/>
        <v>169200</v>
      </c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</row>
    <row r="27" spans="1:42" s="49" customFormat="1" ht="26.25" x14ac:dyDescent="0.2">
      <c r="A27" s="42"/>
      <c r="B27" s="43"/>
      <c r="C27" s="44" t="s">
        <v>20</v>
      </c>
      <c r="D27" s="46"/>
      <c r="E27" s="46"/>
      <c r="F27" s="46">
        <f>F26-F28-F29</f>
        <v>82224.245170876675</v>
      </c>
      <c r="G27" s="46"/>
      <c r="H27" s="47">
        <f t="shared" si="2"/>
        <v>82224.245170876675</v>
      </c>
      <c r="I27" s="51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s="49" customFormat="1" ht="39" x14ac:dyDescent="0.2">
      <c r="A28" s="42"/>
      <c r="B28" s="43"/>
      <c r="C28" s="44" t="s">
        <v>21</v>
      </c>
      <c r="D28" s="46"/>
      <c r="E28" s="46"/>
      <c r="F28" s="46">
        <v>3600</v>
      </c>
      <c r="G28" s="46"/>
      <c r="H28" s="47">
        <f t="shared" si="2"/>
        <v>3600</v>
      </c>
      <c r="I28" s="51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s="49" customFormat="1" ht="39" x14ac:dyDescent="0.2">
      <c r="A29" s="42"/>
      <c r="B29" s="43"/>
      <c r="C29" s="44" t="s">
        <v>23</v>
      </c>
      <c r="D29" s="46"/>
      <c r="E29" s="46"/>
      <c r="F29" s="46">
        <f>'[1]ПРИЛОЖЕНИЕ 3'!L18/6.73</f>
        <v>375.75482912332836</v>
      </c>
      <c r="G29" s="46"/>
      <c r="H29" s="47">
        <f t="shared" si="2"/>
        <v>375.75482912332836</v>
      </c>
      <c r="I29" s="5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x14ac:dyDescent="0.2">
      <c r="A30" s="53"/>
      <c r="B30" s="54" t="s">
        <v>34</v>
      </c>
      <c r="C30" s="54" t="s">
        <v>35</v>
      </c>
      <c r="D30" s="55">
        <f>D25+D16</f>
        <v>182700</v>
      </c>
      <c r="E30" s="55">
        <f t="shared" ref="E30:G30" si="4">E25+E16</f>
        <v>0</v>
      </c>
      <c r="F30" s="55">
        <f t="shared" si="4"/>
        <v>143270</v>
      </c>
      <c r="G30" s="55">
        <f t="shared" si="4"/>
        <v>8543.02</v>
      </c>
      <c r="H30" s="56">
        <f t="shared" si="2"/>
        <v>334513.02</v>
      </c>
      <c r="I30" s="28"/>
    </row>
    <row r="31" spans="1:42" s="62" customFormat="1" ht="35.1" customHeight="1" x14ac:dyDescent="0.2">
      <c r="A31" s="57"/>
      <c r="B31" s="58"/>
      <c r="C31" s="59" t="s">
        <v>20</v>
      </c>
      <c r="D31" s="60"/>
      <c r="E31" s="60"/>
      <c r="F31" s="60">
        <f>F18+F27</f>
        <v>131906.45022288262</v>
      </c>
      <c r="G31" s="60"/>
      <c r="H31" s="61"/>
      <c r="I31" s="51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s="62" customFormat="1" ht="35.1" customHeight="1" x14ac:dyDescent="0.2">
      <c r="A32" s="57"/>
      <c r="B32" s="58"/>
      <c r="C32" s="59" t="s">
        <v>21</v>
      </c>
      <c r="D32" s="60"/>
      <c r="E32" s="60"/>
      <c r="F32" s="60">
        <f>F19+F28</f>
        <v>8600</v>
      </c>
      <c r="G32" s="60"/>
      <c r="H32" s="61"/>
      <c r="I32" s="51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s="62" customFormat="1" ht="35.1" customHeight="1" x14ac:dyDescent="0.2">
      <c r="A33" s="57"/>
      <c r="B33" s="58"/>
      <c r="C33" s="59" t="s">
        <v>23</v>
      </c>
      <c r="D33" s="60"/>
      <c r="E33" s="60"/>
      <c r="F33" s="60">
        <f>F20+F29</f>
        <v>2763.5497771173846</v>
      </c>
      <c r="G33" s="60"/>
      <c r="H33" s="61"/>
      <c r="I33" s="51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68" customFormat="1" ht="35.1" customHeight="1" x14ac:dyDescent="0.2">
      <c r="A34" s="63"/>
      <c r="B34" s="64"/>
      <c r="C34" s="65" t="s">
        <v>27</v>
      </c>
      <c r="D34" s="66"/>
      <c r="E34" s="66"/>
      <c r="F34" s="66"/>
      <c r="G34" s="66">
        <f>G22</f>
        <v>38.690000000000509</v>
      </c>
      <c r="H34" s="67"/>
      <c r="I34" s="51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68" customFormat="1" ht="35.1" customHeight="1" x14ac:dyDescent="0.2">
      <c r="A35" s="63"/>
      <c r="B35" s="64"/>
      <c r="C35" s="65" t="s">
        <v>28</v>
      </c>
      <c r="D35" s="66"/>
      <c r="E35" s="66"/>
      <c r="F35" s="66"/>
      <c r="G35" s="66">
        <f>G23</f>
        <v>862.03</v>
      </c>
      <c r="H35" s="67"/>
      <c r="I35" s="51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s="68" customFormat="1" ht="35.1" customHeight="1" x14ac:dyDescent="0.2">
      <c r="A36" s="63"/>
      <c r="B36" s="64"/>
      <c r="C36" s="65" t="s">
        <v>30</v>
      </c>
      <c r="D36" s="66"/>
      <c r="E36" s="66"/>
      <c r="F36" s="66"/>
      <c r="G36" s="66">
        <f>G24</f>
        <v>7642.3</v>
      </c>
      <c r="H36" s="67"/>
      <c r="I36" s="51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s="5" customFormat="1" ht="15" customHeight="1" x14ac:dyDescent="0.2">
      <c r="A37" s="69" t="s">
        <v>36</v>
      </c>
      <c r="B37" s="70"/>
      <c r="C37" s="70"/>
      <c r="D37" s="70"/>
      <c r="E37" s="70"/>
      <c r="F37" s="70"/>
      <c r="G37" s="70"/>
      <c r="H37" s="71"/>
      <c r="I37" s="72"/>
    </row>
    <row r="38" spans="1:42" s="41" customFormat="1" x14ac:dyDescent="0.2">
      <c r="A38" s="35">
        <v>3</v>
      </c>
      <c r="B38" s="36" t="s">
        <v>37</v>
      </c>
      <c r="C38" s="36" t="s">
        <v>19</v>
      </c>
      <c r="D38" s="37">
        <f>615+3200</f>
        <v>3815</v>
      </c>
      <c r="E38" s="37"/>
      <c r="F38" s="37">
        <f>F39+F40+F41</f>
        <v>33043</v>
      </c>
      <c r="G38" s="37">
        <f>G42+G43+G44</f>
        <v>65469.88</v>
      </c>
      <c r="H38" s="38">
        <f t="shared" ref="H38:H45" si="5">SUM(D38:G38)</f>
        <v>102327.88</v>
      </c>
      <c r="I38" s="39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</row>
    <row r="39" spans="1:42" s="49" customFormat="1" ht="26.25" x14ac:dyDescent="0.2">
      <c r="A39" s="73"/>
      <c r="B39" s="43"/>
      <c r="C39" s="44" t="s">
        <v>20</v>
      </c>
      <c r="D39" s="46"/>
      <c r="E39" s="46"/>
      <c r="F39" s="46">
        <v>0</v>
      </c>
      <c r="G39" s="46"/>
      <c r="H39" s="47">
        <f t="shared" si="5"/>
        <v>0</v>
      </c>
      <c r="I39" s="51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s="49" customFormat="1" ht="39" x14ac:dyDescent="0.2">
      <c r="A40" s="73"/>
      <c r="B40" s="43"/>
      <c r="C40" s="44" t="s">
        <v>21</v>
      </c>
      <c r="D40" s="46"/>
      <c r="E40" s="46"/>
      <c r="F40" s="46">
        <v>5043</v>
      </c>
      <c r="G40" s="46"/>
      <c r="H40" s="47">
        <f t="shared" si="5"/>
        <v>5043</v>
      </c>
      <c r="I40" s="51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s="49" customFormat="1" ht="39" x14ac:dyDescent="0.2">
      <c r="A41" s="73"/>
      <c r="B41" s="43"/>
      <c r="C41" s="44" t="s">
        <v>23</v>
      </c>
      <c r="D41" s="46"/>
      <c r="E41" s="46"/>
      <c r="F41" s="46">
        <v>28000</v>
      </c>
      <c r="G41" s="46"/>
      <c r="H41" s="47">
        <f t="shared" si="5"/>
        <v>28000</v>
      </c>
      <c r="I41" s="51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s="49" customFormat="1" ht="26.25" x14ac:dyDescent="0.2">
      <c r="A42" s="73"/>
      <c r="B42" s="74"/>
      <c r="C42" s="44" t="s">
        <v>27</v>
      </c>
      <c r="D42" s="46"/>
      <c r="E42" s="46"/>
      <c r="F42" s="46"/>
      <c r="G42" s="46">
        <v>10000</v>
      </c>
      <c r="H42" s="47">
        <f t="shared" si="5"/>
        <v>10000</v>
      </c>
      <c r="I42" s="51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s="49" customFormat="1" ht="39" x14ac:dyDescent="0.2">
      <c r="A43" s="73"/>
      <c r="B43" s="43"/>
      <c r="C43" s="44" t="s">
        <v>28</v>
      </c>
      <c r="D43" s="46"/>
      <c r="E43" s="46"/>
      <c r="F43" s="46"/>
      <c r="G43" s="46">
        <v>0</v>
      </c>
      <c r="H43" s="47">
        <f t="shared" si="5"/>
        <v>0</v>
      </c>
      <c r="I43" s="51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s="49" customFormat="1" ht="39" x14ac:dyDescent="0.2">
      <c r="A44" s="73"/>
      <c r="B44" s="43"/>
      <c r="C44" s="44" t="s">
        <v>30</v>
      </c>
      <c r="D44" s="46"/>
      <c r="E44" s="46"/>
      <c r="F44" s="46"/>
      <c r="G44" s="46">
        <f>'[1]ПРИЛОЖЕНИЕ 3'!M28</f>
        <v>55469.88</v>
      </c>
      <c r="H44" s="47">
        <f t="shared" si="5"/>
        <v>55469.88</v>
      </c>
      <c r="I44" s="51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ht="38.25" x14ac:dyDescent="0.2">
      <c r="A45" s="53"/>
      <c r="B45" s="54" t="s">
        <v>34</v>
      </c>
      <c r="C45" s="54" t="s">
        <v>38</v>
      </c>
      <c r="D45" s="55">
        <f>D38</f>
        <v>3815</v>
      </c>
      <c r="E45" s="55">
        <f t="shared" ref="E45:G45" si="6">E38</f>
        <v>0</v>
      </c>
      <c r="F45" s="55">
        <f t="shared" si="6"/>
        <v>33043</v>
      </c>
      <c r="G45" s="55">
        <f t="shared" si="6"/>
        <v>65469.88</v>
      </c>
      <c r="H45" s="56">
        <f t="shared" si="5"/>
        <v>102327.88</v>
      </c>
      <c r="I45" s="28"/>
    </row>
    <row r="46" spans="1:42" s="49" customFormat="1" ht="35.1" customHeight="1" x14ac:dyDescent="0.2">
      <c r="A46" s="57"/>
      <c r="B46" s="58"/>
      <c r="C46" s="59" t="s">
        <v>20</v>
      </c>
      <c r="D46" s="60"/>
      <c r="E46" s="60"/>
      <c r="F46" s="60">
        <f>F45-F47-F48</f>
        <v>22043</v>
      </c>
      <c r="G46" s="60"/>
      <c r="H46" s="61"/>
      <c r="I46" s="51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s="49" customFormat="1" ht="35.1" customHeight="1" x14ac:dyDescent="0.2">
      <c r="A47" s="57"/>
      <c r="B47" s="58"/>
      <c r="C47" s="59" t="s">
        <v>21</v>
      </c>
      <c r="D47" s="60"/>
      <c r="E47" s="60"/>
      <c r="F47" s="60">
        <v>10500</v>
      </c>
      <c r="G47" s="60"/>
      <c r="H47" s="61"/>
      <c r="I47" s="51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s="49" customFormat="1" ht="35.1" customHeight="1" x14ac:dyDescent="0.2">
      <c r="A48" s="57"/>
      <c r="B48" s="58"/>
      <c r="C48" s="59" t="s">
        <v>23</v>
      </c>
      <c r="D48" s="60"/>
      <c r="E48" s="60"/>
      <c r="F48" s="60">
        <v>500</v>
      </c>
      <c r="G48" s="60"/>
      <c r="H48" s="61"/>
      <c r="I48" s="51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s="49" customFormat="1" ht="35.1" customHeight="1" x14ac:dyDescent="0.2">
      <c r="A49" s="63"/>
      <c r="B49" s="64"/>
      <c r="C49" s="65" t="s">
        <v>27</v>
      </c>
      <c r="D49" s="66"/>
      <c r="E49" s="66"/>
      <c r="F49" s="66"/>
      <c r="G49" s="66">
        <f>G42</f>
        <v>10000</v>
      </c>
      <c r="H49" s="67"/>
      <c r="I49" s="51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s="49" customFormat="1" ht="35.1" customHeight="1" x14ac:dyDescent="0.2">
      <c r="A50" s="63"/>
      <c r="B50" s="64"/>
      <c r="C50" s="65" t="s">
        <v>28</v>
      </c>
      <c r="D50" s="66"/>
      <c r="E50" s="66"/>
      <c r="F50" s="66"/>
      <c r="G50" s="66">
        <f t="shared" ref="G50:G51" si="7">G43</f>
        <v>0</v>
      </c>
      <c r="H50" s="67"/>
      <c r="I50" s="51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s="49" customFormat="1" ht="35.1" customHeight="1" x14ac:dyDescent="0.2">
      <c r="A51" s="63"/>
      <c r="B51" s="64"/>
      <c r="C51" s="65" t="s">
        <v>30</v>
      </c>
      <c r="D51" s="66"/>
      <c r="E51" s="66"/>
      <c r="F51" s="66"/>
      <c r="G51" s="66">
        <f t="shared" si="7"/>
        <v>55469.88</v>
      </c>
      <c r="H51" s="67"/>
      <c r="I51" s="51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s="81" customFormat="1" x14ac:dyDescent="0.2">
      <c r="A52" s="75"/>
      <c r="B52" s="76" t="s">
        <v>39</v>
      </c>
      <c r="C52" s="77"/>
      <c r="D52" s="78">
        <f>D45+D30</f>
        <v>186515</v>
      </c>
      <c r="E52" s="78">
        <f t="shared" ref="E52:H52" si="8">E45+E30</f>
        <v>0</v>
      </c>
      <c r="F52" s="78">
        <f t="shared" si="8"/>
        <v>176313</v>
      </c>
      <c r="G52" s="78">
        <f t="shared" si="8"/>
        <v>74012.899999999994</v>
      </c>
      <c r="H52" s="78">
        <f t="shared" si="8"/>
        <v>436840.9</v>
      </c>
      <c r="I52" s="79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</row>
    <row r="53" spans="1:42" s="49" customFormat="1" ht="35.1" customHeight="1" x14ac:dyDescent="0.2">
      <c r="A53" s="57"/>
      <c r="B53" s="58"/>
      <c r="C53" s="59" t="s">
        <v>20</v>
      </c>
      <c r="D53" s="60"/>
      <c r="E53" s="60"/>
      <c r="F53" s="60">
        <f>F46+F31</f>
        <v>153949.45022288262</v>
      </c>
      <c r="G53" s="60"/>
      <c r="H53" s="61"/>
      <c r="I53" s="51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s="49" customFormat="1" ht="35.1" customHeight="1" x14ac:dyDescent="0.2">
      <c r="A54" s="57"/>
      <c r="B54" s="58"/>
      <c r="C54" s="59" t="s">
        <v>21</v>
      </c>
      <c r="D54" s="60"/>
      <c r="E54" s="60"/>
      <c r="F54" s="60">
        <f t="shared" ref="F54:F55" si="9">F47+F32</f>
        <v>19100</v>
      </c>
      <c r="G54" s="60"/>
      <c r="H54" s="61"/>
      <c r="I54" s="51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s="49" customFormat="1" ht="35.1" customHeight="1" x14ac:dyDescent="0.2">
      <c r="A55" s="57"/>
      <c r="B55" s="58"/>
      <c r="C55" s="59" t="s">
        <v>23</v>
      </c>
      <c r="D55" s="60"/>
      <c r="E55" s="60"/>
      <c r="F55" s="60">
        <f t="shared" si="9"/>
        <v>3263.5497771173846</v>
      </c>
      <c r="G55" s="60"/>
      <c r="H55" s="61"/>
      <c r="I55" s="51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s="49" customFormat="1" ht="35.1" customHeight="1" x14ac:dyDescent="0.2">
      <c r="A56" s="63"/>
      <c r="B56" s="64"/>
      <c r="C56" s="65" t="s">
        <v>27</v>
      </c>
      <c r="D56" s="66"/>
      <c r="E56" s="66"/>
      <c r="F56" s="66"/>
      <c r="G56" s="66">
        <f>G49+G34</f>
        <v>10038.69</v>
      </c>
      <c r="H56" s="67"/>
      <c r="I56" s="51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s="49" customFormat="1" ht="35.1" customHeight="1" x14ac:dyDescent="0.2">
      <c r="A57" s="63"/>
      <c r="B57" s="64"/>
      <c r="C57" s="65" t="s">
        <v>28</v>
      </c>
      <c r="D57" s="66"/>
      <c r="E57" s="66"/>
      <c r="F57" s="66"/>
      <c r="G57" s="66">
        <f t="shared" ref="G57:G58" si="10">G50+G35</f>
        <v>862.03</v>
      </c>
      <c r="H57" s="67"/>
      <c r="I57" s="51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s="49" customFormat="1" ht="35.1" customHeight="1" x14ac:dyDescent="0.2">
      <c r="A58" s="63"/>
      <c r="B58" s="64"/>
      <c r="C58" s="65" t="s">
        <v>30</v>
      </c>
      <c r="D58" s="66"/>
      <c r="E58" s="66"/>
      <c r="F58" s="66"/>
      <c r="G58" s="66">
        <f t="shared" si="10"/>
        <v>63112.18</v>
      </c>
      <c r="H58" s="67"/>
      <c r="I58" s="51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s="49" customFormat="1" ht="15.75" customHeight="1" x14ac:dyDescent="0.2">
      <c r="A59" s="82" t="s">
        <v>40</v>
      </c>
      <c r="B59" s="83"/>
      <c r="C59" s="83"/>
      <c r="D59" s="84">
        <f>SUM(D60:D65)</f>
        <v>1255245.9500000002</v>
      </c>
      <c r="E59" s="84">
        <f t="shared" ref="E59:H59" si="11">SUM(E60:E65)</f>
        <v>0</v>
      </c>
      <c r="F59" s="84">
        <f t="shared" si="11"/>
        <v>1186586.49</v>
      </c>
      <c r="G59" s="84">
        <f t="shared" si="11"/>
        <v>256084.63400000002</v>
      </c>
      <c r="H59" s="84">
        <f t="shared" si="11"/>
        <v>2697917.074</v>
      </c>
      <c r="I59" s="51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1:42" s="49" customFormat="1" ht="35.1" customHeight="1" x14ac:dyDescent="0.2">
      <c r="A60" s="57"/>
      <c r="B60" s="58" t="s">
        <v>41</v>
      </c>
      <c r="C60" s="59" t="s">
        <v>42</v>
      </c>
      <c r="D60" s="60">
        <f>D52*6.73</f>
        <v>1255245.9500000002</v>
      </c>
      <c r="E60" s="60">
        <f>E52*6.73</f>
        <v>0</v>
      </c>
      <c r="F60" s="60">
        <f>F53*6.73</f>
        <v>1036079.8</v>
      </c>
      <c r="G60" s="60"/>
      <c r="H60" s="61">
        <f>D60+E60+F60</f>
        <v>2291325.75</v>
      </c>
      <c r="I60" s="51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42" s="49" customFormat="1" ht="35.1" customHeight="1" x14ac:dyDescent="0.2">
      <c r="A61" s="57"/>
      <c r="B61" s="58"/>
      <c r="C61" s="59" t="s">
        <v>21</v>
      </c>
      <c r="D61" s="60"/>
      <c r="E61" s="60"/>
      <c r="F61" s="60">
        <f>F54*6.73</f>
        <v>128543.00000000001</v>
      </c>
      <c r="G61" s="60"/>
      <c r="H61" s="61">
        <f t="shared" ref="H61:H62" si="12">D61+E61+F61</f>
        <v>128543.00000000001</v>
      </c>
      <c r="I61" s="51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s="49" customFormat="1" ht="35.1" customHeight="1" x14ac:dyDescent="0.2">
      <c r="A62" s="57"/>
      <c r="B62" s="58"/>
      <c r="C62" s="59" t="s">
        <v>23</v>
      </c>
      <c r="D62" s="60"/>
      <c r="E62" s="60"/>
      <c r="F62" s="60">
        <f>F55*6.73</f>
        <v>21963.69</v>
      </c>
      <c r="G62" s="60"/>
      <c r="H62" s="61">
        <f t="shared" si="12"/>
        <v>21963.69</v>
      </c>
      <c r="I62" s="51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s="49" customFormat="1" ht="35.1" customHeight="1" x14ac:dyDescent="0.2">
      <c r="A63" s="63"/>
      <c r="B63" s="64" t="s">
        <v>43</v>
      </c>
      <c r="C63" s="65" t="s">
        <v>27</v>
      </c>
      <c r="D63" s="66"/>
      <c r="E63" s="66"/>
      <c r="F63" s="66"/>
      <c r="G63" s="66">
        <f>G56*3.46</f>
        <v>34733.867400000003</v>
      </c>
      <c r="H63" s="67">
        <f>G63</f>
        <v>34733.867400000003</v>
      </c>
      <c r="I63" s="51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s="49" customFormat="1" ht="35.1" customHeight="1" x14ac:dyDescent="0.2">
      <c r="A64" s="63"/>
      <c r="B64" s="64"/>
      <c r="C64" s="65" t="s">
        <v>28</v>
      </c>
      <c r="D64" s="66"/>
      <c r="E64" s="66"/>
      <c r="F64" s="66"/>
      <c r="G64" s="66">
        <f t="shared" ref="G64:G65" si="13">G57*3.46</f>
        <v>2982.6237999999998</v>
      </c>
      <c r="H64" s="67">
        <f t="shared" ref="H64:H65" si="14">G64</f>
        <v>2982.6237999999998</v>
      </c>
      <c r="I64" s="51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s="49" customFormat="1" ht="35.1" customHeight="1" x14ac:dyDescent="0.2">
      <c r="A65" s="63"/>
      <c r="B65" s="64"/>
      <c r="C65" s="65" t="s">
        <v>30</v>
      </c>
      <c r="D65" s="66"/>
      <c r="E65" s="66"/>
      <c r="F65" s="66"/>
      <c r="G65" s="66">
        <f t="shared" si="13"/>
        <v>218368.1428</v>
      </c>
      <c r="H65" s="67">
        <f t="shared" si="14"/>
        <v>218368.1428</v>
      </c>
      <c r="I65" s="51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70" spans="1:42" ht="43.5" customHeight="1" x14ac:dyDescent="0.2">
      <c r="C70" s="86" t="s">
        <v>44</v>
      </c>
      <c r="D70" s="86"/>
      <c r="E70" s="86"/>
      <c r="F70" s="86"/>
      <c r="G70" s="86"/>
      <c r="H70" s="86"/>
      <c r="I70" s="86"/>
    </row>
  </sheetData>
  <mergeCells count="15">
    <mergeCell ref="I12:I13"/>
    <mergeCell ref="B15:C15"/>
    <mergeCell ref="A37:H37"/>
    <mergeCell ref="B52:C52"/>
    <mergeCell ref="A59:C59"/>
    <mergeCell ref="C70:I70"/>
    <mergeCell ref="C1:G1"/>
    <mergeCell ref="C3:G3"/>
    <mergeCell ref="A7:H7"/>
    <mergeCell ref="A8:H8"/>
    <mergeCell ref="A12:A13"/>
    <mergeCell ref="B12:B13"/>
    <mergeCell ref="C12:C13"/>
    <mergeCell ref="D12:G12"/>
    <mergeCell ref="H12:H13"/>
  </mergeCells>
  <pageMargins left="0.23622047244094491" right="0.23622047244094491" top="0.74803149606299213" bottom="0.74803149606299213" header="0.31496062992125984" footer="0.31496062992125984"/>
  <pageSetup paperSize="9" scale="70" firstPageNumber="4" orientation="landscape" useFirstPageNumber="1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Кандаурова Светлана Валерьевна</dc:creator>
  <cp:lastModifiedBy>Кандаурова Светлана Валерьевна</cp:lastModifiedBy>
  <dcterms:created xsi:type="dcterms:W3CDTF">2021-11-17T05:27:46Z</dcterms:created>
  <dcterms:modified xsi:type="dcterms:W3CDTF">2021-11-17T05:28:02Z</dcterms:modified>
</cp:coreProperties>
</file>