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Users\kansv\Desktop\Увеличение стоимости\Приложения\"/>
    </mc:Choice>
  </mc:AlternateContent>
  <bookViews>
    <workbookView xWindow="0" yWindow="0" windowWidth="38400" windowHeight="17700"/>
  </bookViews>
  <sheets>
    <sheet name="ПРИЛОЖЕНИЕ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K11" i="1" s="1"/>
  <c r="L11" i="1" s="1"/>
  <c r="N11" i="1"/>
  <c r="Q11" i="1"/>
  <c r="J12" i="1"/>
  <c r="K12" i="1" s="1"/>
  <c r="L12" i="1" s="1"/>
  <c r="M12" i="1" s="1"/>
  <c r="Q12" i="1"/>
  <c r="J13" i="1"/>
  <c r="K13" i="1"/>
  <c r="L13" i="1" s="1"/>
  <c r="M13" i="1" s="1"/>
  <c r="Q13" i="1"/>
  <c r="Q14" i="1"/>
  <c r="J15" i="1"/>
  <c r="K15" i="1"/>
  <c r="L15" i="1"/>
  <c r="M15" i="1"/>
  <c r="Q15" i="1"/>
  <c r="J16" i="1"/>
  <c r="K16" i="1" s="1"/>
  <c r="L16" i="1" s="1"/>
  <c r="Q16" i="1"/>
  <c r="J17" i="1"/>
  <c r="K17" i="1"/>
  <c r="L17" i="1" s="1"/>
  <c r="M17" i="1" s="1"/>
  <c r="Q17" i="1"/>
  <c r="Q18" i="1"/>
  <c r="G19" i="1"/>
  <c r="F19" i="1" s="1"/>
  <c r="H19" i="1"/>
  <c r="J19" i="1"/>
  <c r="K19" i="1"/>
  <c r="L19" i="1"/>
  <c r="M19" i="1" s="1"/>
  <c r="Q19" i="1"/>
  <c r="G20" i="1"/>
  <c r="F20" i="1" s="1"/>
  <c r="H20" i="1"/>
  <c r="J20" i="1"/>
  <c r="K20" i="1" s="1"/>
  <c r="L20" i="1" s="1"/>
  <c r="M20" i="1" s="1"/>
  <c r="Q20" i="1"/>
  <c r="Q21" i="1" s="1"/>
  <c r="Q22" i="1" s="1"/>
  <c r="F24" i="1"/>
  <c r="G24" i="1" s="1"/>
  <c r="H24" i="1" s="1"/>
  <c r="I24" i="1"/>
  <c r="J24" i="1"/>
  <c r="K24" i="1"/>
  <c r="L24" i="1"/>
  <c r="M24" i="1" s="1"/>
  <c r="Q24" i="1"/>
  <c r="Q25" i="1"/>
  <c r="F26" i="1"/>
  <c r="G26" i="1"/>
  <c r="H26" i="1"/>
  <c r="J26" i="1"/>
  <c r="K26" i="1"/>
  <c r="L26" i="1"/>
  <c r="M26" i="1"/>
  <c r="Q26" i="1"/>
  <c r="G27" i="1"/>
  <c r="F27" i="1" s="1"/>
  <c r="H27" i="1"/>
  <c r="J27" i="1"/>
  <c r="K27" i="1"/>
  <c r="L27" i="1" s="1"/>
  <c r="M27" i="1" s="1"/>
  <c r="Q27" i="1"/>
  <c r="Q28" i="1"/>
  <c r="Q29" i="1" s="1"/>
  <c r="L28" i="1" l="1"/>
  <c r="M11" i="1"/>
  <c r="L14" i="1"/>
  <c r="M14" i="1" s="1"/>
  <c r="F22" i="1"/>
  <c r="F29" i="1" s="1"/>
  <c r="M16" i="1"/>
  <c r="L18" i="1"/>
  <c r="M18" i="1" s="1"/>
  <c r="L21" i="1"/>
  <c r="L25" i="1"/>
  <c r="M25" i="1" s="1"/>
  <c r="L22" i="1" l="1"/>
  <c r="M21" i="1"/>
  <c r="M22" i="1" s="1"/>
  <c r="L29" i="1"/>
  <c r="M28" i="1"/>
  <c r="M29" i="1" s="1"/>
</calcChain>
</file>

<file path=xl/sharedStrings.xml><?xml version="1.0" encoding="utf-8"?>
<sst xmlns="http://schemas.openxmlformats.org/spreadsheetml/2006/main" count="64" uniqueCount="52">
  <si>
    <r>
      <rPr>
        <b/>
        <sz val="10"/>
        <rFont val="Arial Cyr"/>
        <charset val="204"/>
      </rPr>
      <t xml:space="preserve">Примечание: </t>
    </r>
    <r>
      <rPr>
        <sz val="10"/>
        <rFont val="Arial Cyr"/>
        <charset val="204"/>
      </rPr>
      <t xml:space="preserve">сметная стоимость строительных ресурсов по положительному заключению по результатам проверки достоверности определения сметной стоимости в базисном уровне цен определяется путем деления значения в столбце 9 на индекс изменения сметной стоимости строительно-монтажных работ и оборудования по объектам капитального строительства, </t>
    </r>
    <r>
      <rPr>
        <b/>
        <sz val="10"/>
        <rFont val="Arial Cyr"/>
        <charset val="204"/>
      </rPr>
      <t>рекомендованный в положительном заключении</t>
    </r>
  </si>
  <si>
    <t>Итого "ОБОРУДОВАНИЕ":</t>
  </si>
  <si>
    <t>Итого по ЛСР№ 06-01</t>
  </si>
  <si>
    <t>шт</t>
  </si>
  <si>
    <t>Насос Grundfos Unilift KP 150 A1</t>
  </si>
  <si>
    <t>06-01, поз. 143</t>
  </si>
  <si>
    <r>
      <t xml:space="preserve">Установка очистки VodCO CH/2-2ПМФ </t>
    </r>
    <r>
      <rPr>
        <b/>
        <sz val="11"/>
        <rFont val="Times New Roman"/>
        <family val="1"/>
        <charset val="204"/>
      </rPr>
      <t>(единственный поставщик)</t>
    </r>
  </si>
  <si>
    <t>06-01, поз. 142</t>
  </si>
  <si>
    <t>Итого по ЛСР№ 02-01-02</t>
  </si>
  <si>
    <t>Стеллаж тяжелый складской паллетный СТСМ</t>
  </si>
  <si>
    <t>02-01-02, поз. 3</t>
  </si>
  <si>
    <t>ОБОРУДОВАНИЕ С ОБОСНОВАНИЕМ "ПРАЙС-ЛИСТ"</t>
  </si>
  <si>
    <t>Итого МАТЕРИАЛЫ:</t>
  </si>
  <si>
    <t>Дождеприемник большой ДБ2</t>
  </si>
  <si>
    <t>06-01 поз. 21</t>
  </si>
  <si>
    <t>Труба полипропиленовая ostendorf KG2000</t>
  </si>
  <si>
    <t>06-01 поз. 16</t>
  </si>
  <si>
    <t>Итого по ЛСР№ 02-02-01</t>
  </si>
  <si>
    <t>Выключатель автоматический А9</t>
  </si>
  <si>
    <t>02-02-01 поз. 59</t>
  </si>
  <si>
    <t>Коробка коммутационная JB-701</t>
  </si>
  <si>
    <t>02-02-01 поз. 55</t>
  </si>
  <si>
    <t>Доводчик механический Е-605</t>
  </si>
  <si>
    <t>02-02-01 поз. 44</t>
  </si>
  <si>
    <t>Итого по ЛСР№ 02-01-01</t>
  </si>
  <si>
    <t>Кнопка выход В-21</t>
  </si>
  <si>
    <t>02-01-01 поз. 42</t>
  </si>
  <si>
    <t>Замок электромагнитный ml-400-50</t>
  </si>
  <si>
    <t>02-01-01 поз. 41</t>
  </si>
  <si>
    <t>Шкаф пожарной сигнализации</t>
  </si>
  <si>
    <t>02-01-01 поз. 26</t>
  </si>
  <si>
    <t>МАТЕРИАЛЫ С ОБОСНОВАНИЕМ "ПРАЙС-ЛИСТ"</t>
  </si>
  <si>
    <t>Прайс 3</t>
  </si>
  <si>
    <t>Прайс 2</t>
  </si>
  <si>
    <t>Прайс 1</t>
  </si>
  <si>
    <t>на весь объем,
 руб.</t>
  </si>
  <si>
    <r>
      <t xml:space="preserve">с коэфф. тр. расх. и заготскладские </t>
    </r>
    <r>
      <rPr>
        <b/>
        <sz val="8"/>
        <color rgb="FFFF0000"/>
        <rFont val="Times New Roman"/>
        <family val="1"/>
        <charset val="204"/>
      </rPr>
      <t>(при необходимости)</t>
    </r>
  </si>
  <si>
    <t>за ед.изм. без НДС, 
руб.</t>
  </si>
  <si>
    <t>за ед.изм., 
руб.</t>
  </si>
  <si>
    <t xml:space="preserve">Цена в базисном уровне цен </t>
  </si>
  <si>
    <t xml:space="preserve">Цена в текущем уровне цен </t>
  </si>
  <si>
    <t>Цена всего объема ресурса по результатам конъюнктурного анализа,
руб.</t>
  </si>
  <si>
    <t>Цена за ед.изм., определенная по результатам конъюнктурного анализа на дату выполнения Расчета без НДС, 
руб.</t>
  </si>
  <si>
    <t xml:space="preserve">Сметная стоимость строительных ресурсов по положительному заключению по результатам проверки достоверности определения сметной стоимости </t>
  </si>
  <si>
    <t>Кол-во</t>
  </si>
  <si>
    <t>Ед.изм.</t>
  </si>
  <si>
    <t>Наименование ресурса</t>
  </si>
  <si>
    <t>Номер ЛСР</t>
  </si>
  <si>
    <t>№ п/п</t>
  </si>
  <si>
    <t>(наименование объекта)</t>
  </si>
  <si>
    <t>НАИМЕНОВАНИЕ ОБЪЕКТА КАПИТАЛЬНОГО СТРОИТЕЛЬСТВА</t>
  </si>
  <si>
    <t>Сводка показателей стоимости  строительных ресурсов, включенных в сметную документацию по "прайс-листам" и стоимость которых возросла "существенно"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</si>
</sst>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0" fillId="0" borderId="0" xfId="0" applyFill="1" applyAlignment="1">
      <alignment horizontal="left" wrapText="1"/>
    </xf>
    <xf numFmtId="4" fontId="3" fillId="0" borderId="1" xfId="1" applyNumberFormat="1" applyFont="1" applyFill="1" applyBorder="1" applyAlignment="1">
      <alignment horizontal="right" vertical="center"/>
    </xf>
    <xf numFmtId="4" fontId="4" fillId="0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right" vertical="center"/>
    </xf>
    <xf numFmtId="0" fontId="4" fillId="0" borderId="1" xfId="1" applyFont="1" applyFill="1" applyBorder="1"/>
    <xf numFmtId="0" fontId="5" fillId="0" borderId="1" xfId="1" applyFont="1" applyFill="1" applyBorder="1" applyAlignment="1">
      <alignment vertical="center"/>
    </xf>
    <xf numFmtId="4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right" vertical="center"/>
    </xf>
    <xf numFmtId="0" fontId="6" fillId="0" borderId="3" xfId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horizontal="right" vertical="center"/>
    </xf>
    <xf numFmtId="0" fontId="0" fillId="2" borderId="0" xfId="0" applyFill="1"/>
    <xf numFmtId="4" fontId="7" fillId="2" borderId="1" xfId="1" applyNumberFormat="1" applyFont="1" applyFill="1" applyBorder="1" applyAlignment="1">
      <alignment horizontal="center" vertical="center"/>
    </xf>
    <xf numFmtId="4" fontId="7" fillId="2" borderId="1" xfId="1" applyNumberFormat="1" applyFont="1" applyFill="1" applyBorder="1" applyAlignment="1">
      <alignment vertical="center"/>
    </xf>
    <xf numFmtId="4" fontId="7" fillId="2" borderId="1" xfId="1" applyNumberFormat="1" applyFont="1" applyFill="1" applyBorder="1" applyAlignment="1">
      <alignment horizontal="right" vertical="center"/>
    </xf>
    <xf numFmtId="4" fontId="5" fillId="2" borderId="1" xfId="1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right" vertical="center"/>
    </xf>
    <xf numFmtId="4" fontId="5" fillId="0" borderId="1" xfId="1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right" vertical="center"/>
    </xf>
    <xf numFmtId="4" fontId="4" fillId="2" borderId="1" xfId="1" applyNumberFormat="1" applyFont="1" applyFill="1" applyBorder="1" applyAlignment="1">
      <alignment vertical="center"/>
    </xf>
    <xf numFmtId="4" fontId="4" fillId="2" borderId="1" xfId="1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0" fontId="3" fillId="2" borderId="4" xfId="1" applyFont="1" applyFill="1" applyBorder="1" applyAlignment="1">
      <alignment horizontal="left" vertical="center"/>
    </xf>
    <xf numFmtId="4" fontId="7" fillId="3" borderId="1" xfId="1" applyNumberFormat="1" applyFont="1" applyFill="1" applyBorder="1" applyAlignment="1">
      <alignment horizontal="center" vertical="center"/>
    </xf>
    <xf numFmtId="4" fontId="7" fillId="3" borderId="1" xfId="1" applyNumberFormat="1" applyFont="1" applyFill="1" applyBorder="1" applyAlignment="1">
      <alignment vertical="center"/>
    </xf>
    <xf numFmtId="4" fontId="7" fillId="3" borderId="1" xfId="1" applyNumberFormat="1" applyFont="1" applyFill="1" applyBorder="1" applyAlignment="1">
      <alignment horizontal="right" vertical="center"/>
    </xf>
    <xf numFmtId="4" fontId="5" fillId="3" borderId="1" xfId="1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1" applyNumberFormat="1" applyFont="1" applyFill="1" applyBorder="1" applyAlignment="1">
      <alignment vertical="center"/>
    </xf>
    <xf numFmtId="0" fontId="0" fillId="3" borderId="0" xfId="0" applyFill="1"/>
    <xf numFmtId="0" fontId="3" fillId="3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4" fillId="0" borderId="0" xfId="1" applyFont="1" applyFill="1"/>
    <xf numFmtId="0" fontId="4" fillId="0" borderId="0" xfId="1" applyFont="1" applyFill="1" applyAlignment="1">
      <alignment horizontal="center" vertical="center"/>
    </xf>
    <xf numFmtId="0" fontId="5" fillId="0" borderId="0" xfId="1" applyFont="1" applyFill="1"/>
    <xf numFmtId="0" fontId="13" fillId="0" borderId="0" xfId="1" applyFont="1" applyFill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2"/>
  <sheetViews>
    <sheetView showGridLines="0" tabSelected="1" zoomScaleNormal="100" workbookViewId="0">
      <selection activeCell="F38" sqref="F38"/>
    </sheetView>
  </sheetViews>
  <sheetFormatPr defaultColWidth="9.140625" defaultRowHeight="12.75" x14ac:dyDescent="0.2"/>
  <cols>
    <col min="1" max="1" width="5.28515625" style="1" customWidth="1"/>
    <col min="2" max="2" width="17.140625" style="1" customWidth="1"/>
    <col min="3" max="3" width="35.140625" style="1" customWidth="1"/>
    <col min="4" max="4" width="10" style="1" customWidth="1"/>
    <col min="5" max="5" width="9.28515625" style="1" customWidth="1"/>
    <col min="6" max="6" width="5.85546875" style="1" hidden="1" customWidth="1"/>
    <col min="7" max="7" width="8.7109375" style="1" hidden="1" customWidth="1"/>
    <col min="8" max="8" width="11.140625" style="1" hidden="1" customWidth="1"/>
    <col min="9" max="10" width="11.85546875" style="1" customWidth="1"/>
    <col min="11" max="11" width="13.42578125" style="1" customWidth="1"/>
    <col min="12" max="12" width="15" style="1" customWidth="1"/>
    <col min="13" max="13" width="19.28515625" style="1" customWidth="1"/>
    <col min="14" max="14" width="14.42578125" style="1" customWidth="1"/>
    <col min="15" max="15" width="14.140625" style="1" customWidth="1"/>
    <col min="16" max="16" width="13.28515625" style="1" customWidth="1"/>
    <col min="17" max="17" width="23.28515625" style="1" customWidth="1"/>
    <col min="18" max="18" width="10.140625" style="2" bestFit="1" customWidth="1"/>
    <col min="19" max="19" width="11.7109375" style="1" bestFit="1" customWidth="1"/>
    <col min="20" max="16384" width="9.140625" style="1"/>
  </cols>
  <sheetData>
    <row r="1" spans="1:49" ht="15.75" x14ac:dyDescent="0.2">
      <c r="A1" s="84" t="s">
        <v>51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49" ht="29.25" customHeight="1" x14ac:dyDescent="0.2">
      <c r="A2" s="83" t="s">
        <v>50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49" ht="18.75" customHeight="1" x14ac:dyDescent="0.2">
      <c r="A3" s="82" t="s">
        <v>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49" ht="18.75" x14ac:dyDescent="0.25">
      <c r="A4" s="79"/>
      <c r="B4" s="79"/>
      <c r="C4" s="81"/>
      <c r="D4" s="80"/>
      <c r="E4" s="80"/>
      <c r="F4" s="80"/>
      <c r="G4" s="80"/>
      <c r="H4" s="80"/>
      <c r="I4" s="80"/>
      <c r="J4" s="80"/>
      <c r="K4" s="80"/>
      <c r="L4" s="80"/>
      <c r="M4" s="80"/>
      <c r="N4" s="79"/>
      <c r="O4" s="79"/>
      <c r="P4" s="78"/>
      <c r="Q4" s="78"/>
    </row>
    <row r="5" spans="1:49" ht="15.75" x14ac:dyDescent="0.25">
      <c r="A5" s="77"/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6"/>
      <c r="O5" s="76"/>
      <c r="P5" s="76"/>
      <c r="Q5" s="76"/>
    </row>
    <row r="6" spans="1:49" ht="54" customHeight="1" x14ac:dyDescent="0.2">
      <c r="A6" s="60" t="s">
        <v>48</v>
      </c>
      <c r="B6" s="60" t="s">
        <v>47</v>
      </c>
      <c r="C6" s="75" t="s">
        <v>46</v>
      </c>
      <c r="D6" s="59" t="s">
        <v>45</v>
      </c>
      <c r="E6" s="59" t="s">
        <v>44</v>
      </c>
      <c r="F6" s="67"/>
      <c r="G6" s="67"/>
      <c r="H6" s="67"/>
      <c r="I6" s="74" t="s">
        <v>43</v>
      </c>
      <c r="J6" s="73"/>
      <c r="K6" s="73"/>
      <c r="L6" s="73"/>
      <c r="M6" s="72"/>
      <c r="N6" s="71" t="s">
        <v>42</v>
      </c>
      <c r="O6" s="70"/>
      <c r="P6" s="69"/>
      <c r="Q6" s="60" t="s">
        <v>41</v>
      </c>
    </row>
    <row r="7" spans="1:49" ht="29.1" customHeight="1" x14ac:dyDescent="0.2">
      <c r="A7" s="60"/>
      <c r="B7" s="60"/>
      <c r="C7" s="68"/>
      <c r="D7" s="59"/>
      <c r="E7" s="59"/>
      <c r="F7" s="67"/>
      <c r="G7" s="67"/>
      <c r="H7" s="67"/>
      <c r="I7" s="60" t="s">
        <v>40</v>
      </c>
      <c r="J7" s="60"/>
      <c r="K7" s="60"/>
      <c r="L7" s="60"/>
      <c r="M7" s="61" t="s">
        <v>39</v>
      </c>
      <c r="N7" s="66"/>
      <c r="O7" s="65"/>
      <c r="P7" s="64"/>
      <c r="Q7" s="60"/>
    </row>
    <row r="8" spans="1:49" ht="52.5" x14ac:dyDescent="0.2">
      <c r="A8" s="60"/>
      <c r="B8" s="60"/>
      <c r="C8" s="63"/>
      <c r="D8" s="59"/>
      <c r="E8" s="59"/>
      <c r="F8" s="58"/>
      <c r="G8" s="58"/>
      <c r="H8" s="58"/>
      <c r="I8" s="61" t="s">
        <v>38</v>
      </c>
      <c r="J8" s="61" t="s">
        <v>37</v>
      </c>
      <c r="K8" s="62" t="s">
        <v>36</v>
      </c>
      <c r="L8" s="61" t="s">
        <v>35</v>
      </c>
      <c r="M8" s="61" t="s">
        <v>35</v>
      </c>
      <c r="N8" s="61" t="s">
        <v>34</v>
      </c>
      <c r="O8" s="58" t="s">
        <v>33</v>
      </c>
      <c r="P8" s="58" t="s">
        <v>32</v>
      </c>
      <c r="Q8" s="60"/>
    </row>
    <row r="9" spans="1:49" ht="15.75" x14ac:dyDescent="0.2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58"/>
      <c r="G9" s="58"/>
      <c r="H9" s="58"/>
      <c r="I9" s="58">
        <v>6</v>
      </c>
      <c r="J9" s="58">
        <v>7</v>
      </c>
      <c r="K9" s="58">
        <v>8</v>
      </c>
      <c r="L9" s="58">
        <v>9</v>
      </c>
      <c r="M9" s="58">
        <v>10</v>
      </c>
      <c r="N9" s="59">
        <v>11</v>
      </c>
      <c r="O9" s="59"/>
      <c r="P9" s="59"/>
      <c r="Q9" s="58">
        <v>12</v>
      </c>
    </row>
    <row r="10" spans="1:49" s="54" customFormat="1" ht="15.75" x14ac:dyDescent="0.2">
      <c r="A10" s="57" t="s">
        <v>31</v>
      </c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5"/>
      <c r="O10" s="55"/>
      <c r="P10" s="55"/>
      <c r="Q10" s="55"/>
      <c r="R10" s="2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27.75" customHeight="1" x14ac:dyDescent="0.2">
      <c r="A11" s="12">
        <v>1</v>
      </c>
      <c r="B11" s="30" t="s">
        <v>30</v>
      </c>
      <c r="C11" s="52" t="s">
        <v>29</v>
      </c>
      <c r="D11" s="12" t="s">
        <v>3</v>
      </c>
      <c r="E11" s="51">
        <v>1</v>
      </c>
      <c r="F11" s="51"/>
      <c r="G11" s="51"/>
      <c r="H11" s="51"/>
      <c r="I11" s="50">
        <v>13579.44</v>
      </c>
      <c r="J11" s="50">
        <f>I11/1.18</f>
        <v>11508.000000000002</v>
      </c>
      <c r="K11" s="50">
        <f>J11*1.05</f>
        <v>12083.400000000003</v>
      </c>
      <c r="L11" s="11">
        <f>E11*K11</f>
        <v>12083.400000000003</v>
      </c>
      <c r="M11" s="11">
        <f>L11/6.73</f>
        <v>1795.4531946508175</v>
      </c>
      <c r="N11" s="27">
        <f>17977.44/1.2</f>
        <v>14981.199999999999</v>
      </c>
      <c r="O11" s="53">
        <v>20124</v>
      </c>
      <c r="P11" s="27">
        <v>17978</v>
      </c>
      <c r="Q11" s="28">
        <f>N11</f>
        <v>14981.199999999999</v>
      </c>
    </row>
    <row r="12" spans="1:49" ht="21" customHeight="1" x14ac:dyDescent="0.2">
      <c r="A12" s="12">
        <v>2</v>
      </c>
      <c r="B12" s="30" t="s">
        <v>28</v>
      </c>
      <c r="C12" s="52" t="s">
        <v>27</v>
      </c>
      <c r="D12" s="12" t="s">
        <v>3</v>
      </c>
      <c r="E12" s="51">
        <v>2</v>
      </c>
      <c r="F12" s="51"/>
      <c r="G12" s="51"/>
      <c r="H12" s="51"/>
      <c r="I12" s="50">
        <v>1920</v>
      </c>
      <c r="J12" s="50">
        <f>I12/1.18</f>
        <v>1627.1186440677966</v>
      </c>
      <c r="K12" s="50">
        <f>J12*1.05</f>
        <v>1708.4745762711866</v>
      </c>
      <c r="L12" s="11">
        <f>E12*K12</f>
        <v>3416.9491525423732</v>
      </c>
      <c r="M12" s="11">
        <f>L12/6.73</f>
        <v>507.71904198252201</v>
      </c>
      <c r="N12" s="27">
        <v>3050</v>
      </c>
      <c r="O12" s="27">
        <v>2880</v>
      </c>
      <c r="P12" s="27">
        <v>2880</v>
      </c>
      <c r="Q12" s="28">
        <f>E12*O12</f>
        <v>5760</v>
      </c>
    </row>
    <row r="13" spans="1:49" ht="18" customHeight="1" x14ac:dyDescent="0.2">
      <c r="A13" s="12">
        <v>3</v>
      </c>
      <c r="B13" s="30" t="s">
        <v>26</v>
      </c>
      <c r="C13" s="52" t="s">
        <v>25</v>
      </c>
      <c r="D13" s="12" t="s">
        <v>3</v>
      </c>
      <c r="E13" s="51">
        <v>2</v>
      </c>
      <c r="F13" s="51"/>
      <c r="G13" s="51"/>
      <c r="H13" s="51"/>
      <c r="I13" s="50">
        <v>320</v>
      </c>
      <c r="J13" s="50">
        <f>I13/1.18</f>
        <v>271.18644067796612</v>
      </c>
      <c r="K13" s="50">
        <f>J13*1.05</f>
        <v>284.74576271186442</v>
      </c>
      <c r="L13" s="11">
        <f>E13*K13</f>
        <v>569.49152542372883</v>
      </c>
      <c r="M13" s="11">
        <f>L13/6.73</f>
        <v>84.619840330420331</v>
      </c>
      <c r="N13" s="27">
        <v>680</v>
      </c>
      <c r="O13" s="27">
        <v>434.1</v>
      </c>
      <c r="P13" s="27">
        <v>435</v>
      </c>
      <c r="Q13" s="28">
        <f>E13*O13</f>
        <v>868.2</v>
      </c>
    </row>
    <row r="14" spans="1:49" ht="27.75" customHeight="1" x14ac:dyDescent="0.2">
      <c r="A14" s="48" t="s">
        <v>24</v>
      </c>
      <c r="B14" s="47"/>
      <c r="C14" s="46"/>
      <c r="D14" s="45"/>
      <c r="E14" s="44"/>
      <c r="F14" s="44"/>
      <c r="G14" s="44"/>
      <c r="H14" s="44"/>
      <c r="I14" s="39"/>
      <c r="J14" s="43"/>
      <c r="K14" s="43"/>
      <c r="L14" s="39">
        <f>SUM(L11:L13)</f>
        <v>16069.840677966105</v>
      </c>
      <c r="M14" s="42">
        <f>L14/6.73</f>
        <v>2387.7920769637599</v>
      </c>
      <c r="N14" s="41"/>
      <c r="O14" s="41"/>
      <c r="P14" s="40"/>
      <c r="Q14" s="39">
        <f>Q13+Q12+Q11</f>
        <v>21609.399999999998</v>
      </c>
    </row>
    <row r="15" spans="1:49" ht="17.25" customHeight="1" x14ac:dyDescent="0.2">
      <c r="A15" s="12">
        <v>4</v>
      </c>
      <c r="B15" s="30" t="s">
        <v>23</v>
      </c>
      <c r="C15" s="52" t="s">
        <v>22</v>
      </c>
      <c r="D15" s="12" t="s">
        <v>3</v>
      </c>
      <c r="E15" s="51">
        <v>2</v>
      </c>
      <c r="F15" s="51"/>
      <c r="G15" s="51"/>
      <c r="H15" s="51"/>
      <c r="I15" s="50">
        <v>940</v>
      </c>
      <c r="J15" s="50">
        <f>I15/1.18</f>
        <v>796.61016949152543</v>
      </c>
      <c r="K15" s="50">
        <f>J15*1.05</f>
        <v>836.4406779661017</v>
      </c>
      <c r="L15" s="11">
        <f>E15*K15</f>
        <v>1672.8813559322034</v>
      </c>
      <c r="M15" s="11">
        <f>L15/6.73</f>
        <v>248.57078097060969</v>
      </c>
      <c r="N15" s="27">
        <v>2476</v>
      </c>
      <c r="O15" s="27">
        <v>2650.4</v>
      </c>
      <c r="P15" s="27">
        <v>2650.4</v>
      </c>
      <c r="Q15" s="28">
        <f>E15*O15</f>
        <v>5300.8</v>
      </c>
    </row>
    <row r="16" spans="1:49" ht="21" customHeight="1" x14ac:dyDescent="0.2">
      <c r="A16" s="12">
        <v>5</v>
      </c>
      <c r="B16" s="30" t="s">
        <v>21</v>
      </c>
      <c r="C16" s="52" t="s">
        <v>20</v>
      </c>
      <c r="D16" s="12" t="s">
        <v>3</v>
      </c>
      <c r="E16" s="51">
        <v>20</v>
      </c>
      <c r="F16" s="51"/>
      <c r="G16" s="51"/>
      <c r="H16" s="51"/>
      <c r="I16" s="11">
        <v>39</v>
      </c>
      <c r="J16" s="50">
        <f>I16/1.18</f>
        <v>33.050847457627121</v>
      </c>
      <c r="K16" s="50">
        <f>J16*1.05</f>
        <v>34.703389830508478</v>
      </c>
      <c r="L16" s="11">
        <f>E16*K16</f>
        <v>694.06779661016958</v>
      </c>
      <c r="M16" s="11">
        <f>L16/6.73</f>
        <v>103.13043040269979</v>
      </c>
      <c r="N16" s="27">
        <v>117.29</v>
      </c>
      <c r="O16" s="27">
        <v>152</v>
      </c>
      <c r="P16" s="27">
        <v>120</v>
      </c>
      <c r="Q16" s="28">
        <f>E16*N16</f>
        <v>2345.8000000000002</v>
      </c>
    </row>
    <row r="17" spans="1:49" ht="27.75" customHeight="1" x14ac:dyDescent="0.2">
      <c r="A17" s="12">
        <v>6</v>
      </c>
      <c r="B17" s="30" t="s">
        <v>19</v>
      </c>
      <c r="C17" s="52" t="s">
        <v>18</v>
      </c>
      <c r="D17" s="12" t="s">
        <v>3</v>
      </c>
      <c r="E17" s="51">
        <v>1</v>
      </c>
      <c r="F17" s="51"/>
      <c r="G17" s="51"/>
      <c r="H17" s="51"/>
      <c r="I17" s="11">
        <v>182</v>
      </c>
      <c r="J17" s="50">
        <f>I17/1.18</f>
        <v>154.23728813559322</v>
      </c>
      <c r="K17" s="50">
        <f>J17*1.05</f>
        <v>161.94915254237287</v>
      </c>
      <c r="L17" s="11">
        <f>E17*K17</f>
        <v>161.94915254237287</v>
      </c>
      <c r="M17" s="11">
        <f>L17/6.73</f>
        <v>24.063767093963278</v>
      </c>
      <c r="N17" s="27">
        <v>438.38</v>
      </c>
      <c r="O17" s="27">
        <v>485.5</v>
      </c>
      <c r="P17" s="28">
        <v>321</v>
      </c>
      <c r="Q17" s="28">
        <f>P17</f>
        <v>321</v>
      </c>
    </row>
    <row r="18" spans="1:49" ht="27.75" customHeight="1" x14ac:dyDescent="0.2">
      <c r="A18" s="48" t="s">
        <v>17</v>
      </c>
      <c r="B18" s="47"/>
      <c r="C18" s="46"/>
      <c r="D18" s="45"/>
      <c r="E18" s="44"/>
      <c r="F18" s="44"/>
      <c r="G18" s="44"/>
      <c r="H18" s="44"/>
      <c r="I18" s="39"/>
      <c r="J18" s="43"/>
      <c r="K18" s="43"/>
      <c r="L18" s="39">
        <f>SUM(L15:L17)</f>
        <v>2528.8983050847455</v>
      </c>
      <c r="M18" s="42">
        <f>L18/6.73</f>
        <v>375.76497846727273</v>
      </c>
      <c r="N18" s="41"/>
      <c r="O18" s="41"/>
      <c r="P18" s="40"/>
      <c r="Q18" s="39">
        <f>Q17+Q16+Q15</f>
        <v>7967.6</v>
      </c>
    </row>
    <row r="19" spans="1:49" ht="30" x14ac:dyDescent="0.2">
      <c r="A19" s="12">
        <v>7</v>
      </c>
      <c r="B19" s="30" t="s">
        <v>16</v>
      </c>
      <c r="C19" s="49" t="s">
        <v>15</v>
      </c>
      <c r="D19" s="12" t="s">
        <v>3</v>
      </c>
      <c r="E19" s="12">
        <v>1</v>
      </c>
      <c r="F19" s="12">
        <f>E19*G19</f>
        <v>463.16253551484277</v>
      </c>
      <c r="G19" s="12">
        <f>1891/1.18/3.46</f>
        <v>463.16253551484277</v>
      </c>
      <c r="H19" s="12">
        <f>(G19+(G19*2%))*3.46*1.18</f>
        <v>1928.8200000000002</v>
      </c>
      <c r="I19" s="11">
        <v>1891</v>
      </c>
      <c r="J19" s="11">
        <f>I19/1.18</f>
        <v>1602.542372881356</v>
      </c>
      <c r="K19" s="11">
        <f>J19*1.042</f>
        <v>1669.8491525423731</v>
      </c>
      <c r="L19" s="11">
        <f>E19*K19</f>
        <v>1669.8491525423731</v>
      </c>
      <c r="M19" s="11">
        <f>L19/6.73</f>
        <v>248.12023068980281</v>
      </c>
      <c r="N19" s="27">
        <v>2512.6999999999998</v>
      </c>
      <c r="O19" s="27">
        <v>2512.6999999999998</v>
      </c>
      <c r="P19" s="27">
        <v>4324.6099999999997</v>
      </c>
      <c r="Q19" s="27">
        <f>E19*N19</f>
        <v>2512.6999999999998</v>
      </c>
    </row>
    <row r="20" spans="1:49" ht="15" x14ac:dyDescent="0.2">
      <c r="A20" s="12">
        <v>8</v>
      </c>
      <c r="B20" s="30" t="s">
        <v>14</v>
      </c>
      <c r="C20" s="49" t="s">
        <v>13</v>
      </c>
      <c r="D20" s="12" t="s">
        <v>3</v>
      </c>
      <c r="E20" s="12">
        <v>2</v>
      </c>
      <c r="F20" s="12">
        <f>E20*G20</f>
        <v>1735.8381502890174</v>
      </c>
      <c r="G20" s="12">
        <f>3543.54/1.18/3.46</f>
        <v>867.91907514450872</v>
      </c>
      <c r="H20" s="12">
        <f>(G20+(G20*2%))*3.46*1.18</f>
        <v>3614.4108000000001</v>
      </c>
      <c r="I20" s="11">
        <v>3543.54</v>
      </c>
      <c r="J20" s="11">
        <f>I20/1.18</f>
        <v>3003</v>
      </c>
      <c r="K20" s="11">
        <f>J20*1.042</f>
        <v>3129.1260000000002</v>
      </c>
      <c r="L20" s="11">
        <f>E20*K20</f>
        <v>6258.2520000000004</v>
      </c>
      <c r="M20" s="11">
        <f>L20/6.73</f>
        <v>929.90371471025264</v>
      </c>
      <c r="N20" s="27">
        <v>5917.08</v>
      </c>
      <c r="O20" s="27">
        <v>5917.08</v>
      </c>
      <c r="P20" s="27">
        <v>6407.5</v>
      </c>
      <c r="Q20" s="27">
        <f>E20*O20</f>
        <v>11834.16</v>
      </c>
    </row>
    <row r="21" spans="1:49" ht="27.75" customHeight="1" x14ac:dyDescent="0.2">
      <c r="A21" s="48" t="s">
        <v>2</v>
      </c>
      <c r="B21" s="47"/>
      <c r="C21" s="46"/>
      <c r="D21" s="45"/>
      <c r="E21" s="44"/>
      <c r="F21" s="44"/>
      <c r="G21" s="44"/>
      <c r="H21" s="44"/>
      <c r="I21" s="39"/>
      <c r="J21" s="43"/>
      <c r="K21" s="43"/>
      <c r="L21" s="39">
        <f>SUM(L19:L20)</f>
        <v>7928.1011525423737</v>
      </c>
      <c r="M21" s="42">
        <f>L21/6.73</f>
        <v>1178.0239454000555</v>
      </c>
      <c r="N21" s="41"/>
      <c r="O21" s="41"/>
      <c r="P21" s="40"/>
      <c r="Q21" s="39">
        <f>Q20+Q19</f>
        <v>14346.86</v>
      </c>
    </row>
    <row r="22" spans="1:49" ht="15.75" x14ac:dyDescent="0.2">
      <c r="A22" s="15" t="s">
        <v>12</v>
      </c>
      <c r="B22" s="14"/>
      <c r="C22" s="13"/>
      <c r="D22" s="12"/>
      <c r="E22" s="12"/>
      <c r="F22" s="12">
        <f>SUM(F12:F20)</f>
        <v>2199.0006858038601</v>
      </c>
      <c r="G22" s="12"/>
      <c r="H22" s="12"/>
      <c r="I22" s="11"/>
      <c r="J22" s="11"/>
      <c r="K22" s="11"/>
      <c r="L22" s="6">
        <f>L21+L18+L14</f>
        <v>26526.840135593226</v>
      </c>
      <c r="M22" s="6">
        <f>M21+M18+M14</f>
        <v>3941.5810008310882</v>
      </c>
      <c r="N22" s="10"/>
      <c r="O22" s="10"/>
      <c r="P22" s="10"/>
      <c r="Q22" s="6">
        <f>Q21+Q18+Q14</f>
        <v>43923.86</v>
      </c>
    </row>
    <row r="23" spans="1:49" s="16" customFormat="1" ht="15.75" x14ac:dyDescent="0.2">
      <c r="A23" s="38" t="s">
        <v>11</v>
      </c>
      <c r="B23" s="37"/>
      <c r="C23" s="37"/>
      <c r="D23" s="37"/>
      <c r="E23" s="36"/>
      <c r="F23" s="35"/>
      <c r="G23" s="35"/>
      <c r="H23" s="35"/>
      <c r="I23" s="34"/>
      <c r="J23" s="34"/>
      <c r="K23" s="34"/>
      <c r="L23" s="34"/>
      <c r="M23" s="34"/>
      <c r="N23" s="33"/>
      <c r="O23" s="33"/>
      <c r="P23" s="33"/>
      <c r="Q23" s="32"/>
      <c r="R23" s="2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30" x14ac:dyDescent="0.2">
      <c r="A24" s="12">
        <v>9</v>
      </c>
      <c r="B24" s="30" t="s">
        <v>10</v>
      </c>
      <c r="C24" s="29" t="s">
        <v>9</v>
      </c>
      <c r="D24" s="12" t="s">
        <v>3</v>
      </c>
      <c r="E24" s="12">
        <v>4</v>
      </c>
      <c r="F24" s="12">
        <f>344359.72/46/1.18/3.46</f>
        <v>1833.5654133352643</v>
      </c>
      <c r="G24" s="12">
        <f>F24</f>
        <v>1833.5654133352643</v>
      </c>
      <c r="H24" s="12">
        <f>(G24+(G24*2%))*3.46*1.18</f>
        <v>7635.8024869565206</v>
      </c>
      <c r="I24" s="11">
        <f>344359.72/46</f>
        <v>7486.0808695652167</v>
      </c>
      <c r="J24" s="11">
        <f>I24/1.18</f>
        <v>6344.1363301400143</v>
      </c>
      <c r="K24" s="11">
        <f>J24*1.042</f>
        <v>6610.5900560058953</v>
      </c>
      <c r="L24" s="11">
        <f>E24*K24</f>
        <v>26442.360224023581</v>
      </c>
      <c r="M24" s="11">
        <f>L24/3.46</f>
        <v>7642.3006427813816</v>
      </c>
      <c r="N24" s="27">
        <v>158952</v>
      </c>
      <c r="O24" s="27">
        <v>216450</v>
      </c>
      <c r="P24" s="27">
        <v>224500</v>
      </c>
      <c r="Q24" s="27">
        <f>N24</f>
        <v>158952</v>
      </c>
    </row>
    <row r="25" spans="1:49" s="16" customFormat="1" ht="27.75" customHeight="1" x14ac:dyDescent="0.2">
      <c r="A25" s="26" t="s">
        <v>8</v>
      </c>
      <c r="B25" s="25"/>
      <c r="C25" s="24"/>
      <c r="D25" s="23"/>
      <c r="E25" s="22"/>
      <c r="F25" s="22"/>
      <c r="G25" s="22"/>
      <c r="H25" s="22"/>
      <c r="I25" s="17"/>
      <c r="J25" s="21"/>
      <c r="K25" s="21"/>
      <c r="L25" s="17">
        <f>SUM(L24)</f>
        <v>26442.360224023581</v>
      </c>
      <c r="M25" s="20">
        <f>L25/3.46</f>
        <v>7642.3006427813816</v>
      </c>
      <c r="N25" s="19"/>
      <c r="O25" s="19"/>
      <c r="P25" s="18"/>
      <c r="Q25" s="17">
        <f>SUM(Q24)</f>
        <v>158952</v>
      </c>
      <c r="R25" s="2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34.5" customHeight="1" x14ac:dyDescent="0.2">
      <c r="A26" s="12">
        <v>10</v>
      </c>
      <c r="B26" s="30" t="s">
        <v>7</v>
      </c>
      <c r="C26" s="31" t="s">
        <v>6</v>
      </c>
      <c r="D26" s="12" t="s">
        <v>3</v>
      </c>
      <c r="E26" s="12">
        <v>1</v>
      </c>
      <c r="F26" s="12">
        <f>E26*G26</f>
        <v>49018.595081806612</v>
      </c>
      <c r="G26" s="12">
        <f>192000/1.18/3.46*1.012*1.03</f>
        <v>49018.595081806612</v>
      </c>
      <c r="H26" s="12">
        <f>(G26+(G26*2%))*3.46*1.18</f>
        <v>204135.78240000005</v>
      </c>
      <c r="I26" s="11">
        <v>192000</v>
      </c>
      <c r="J26" s="11">
        <f>I26/1.18</f>
        <v>162711.86440677967</v>
      </c>
      <c r="K26" s="11">
        <f>J26*1.042</f>
        <v>169545.76271186443</v>
      </c>
      <c r="L26" s="11">
        <f>E26*K26</f>
        <v>169545.76271186443</v>
      </c>
      <c r="M26" s="11">
        <f>L26/3.46</f>
        <v>49001.665523660238</v>
      </c>
      <c r="N26" s="27">
        <v>399990</v>
      </c>
      <c r="O26" s="27">
        <v>0</v>
      </c>
      <c r="P26" s="27">
        <v>0</v>
      </c>
      <c r="Q26" s="27">
        <f>E26*N26</f>
        <v>399990</v>
      </c>
    </row>
    <row r="27" spans="1:49" ht="15" x14ac:dyDescent="0.2">
      <c r="A27" s="12">
        <v>11</v>
      </c>
      <c r="B27" s="30" t="s">
        <v>5</v>
      </c>
      <c r="C27" s="29" t="s">
        <v>4</v>
      </c>
      <c r="D27" s="12" t="s">
        <v>3</v>
      </c>
      <c r="E27" s="12">
        <v>2</v>
      </c>
      <c r="F27" s="12">
        <f>E27*G27</f>
        <v>6470.4545507984731</v>
      </c>
      <c r="G27" s="12">
        <f>12672/1.18/3.46*1.012*1.03</f>
        <v>3235.2272753992365</v>
      </c>
      <c r="H27" s="12">
        <f>(G27+(G27*2%))*3.46*1.18</f>
        <v>13472.961638400002</v>
      </c>
      <c r="I27" s="11">
        <v>12672</v>
      </c>
      <c r="J27" s="11">
        <f>I27/1.18</f>
        <v>10738.983050847459</v>
      </c>
      <c r="K27" s="11">
        <f>J27*1.042</f>
        <v>11190.020338983053</v>
      </c>
      <c r="L27" s="11">
        <f>E27*K27</f>
        <v>22380.040677966106</v>
      </c>
      <c r="M27" s="11">
        <f>L27/3.46</f>
        <v>6468.219849123152</v>
      </c>
      <c r="N27" s="28">
        <v>25920</v>
      </c>
      <c r="O27" s="28">
        <v>22900</v>
      </c>
      <c r="P27" s="28">
        <v>22200</v>
      </c>
      <c r="Q27" s="27">
        <f>E27*P27</f>
        <v>44400</v>
      </c>
    </row>
    <row r="28" spans="1:49" s="16" customFormat="1" ht="27.75" customHeight="1" x14ac:dyDescent="0.2">
      <c r="A28" s="26" t="s">
        <v>2</v>
      </c>
      <c r="B28" s="25"/>
      <c r="C28" s="24"/>
      <c r="D28" s="23"/>
      <c r="E28" s="22"/>
      <c r="F28" s="22"/>
      <c r="G28" s="22"/>
      <c r="H28" s="22"/>
      <c r="I28" s="17"/>
      <c r="J28" s="21"/>
      <c r="K28" s="21"/>
      <c r="L28" s="17">
        <f>SUM(L26:L27)</f>
        <v>191925.80338983054</v>
      </c>
      <c r="M28" s="20">
        <f>L28/3.46</f>
        <v>55469.885372783392</v>
      </c>
      <c r="N28" s="19"/>
      <c r="O28" s="19"/>
      <c r="P28" s="18"/>
      <c r="Q28" s="17">
        <f>SUM(Q26:Q27)</f>
        <v>444390</v>
      </c>
      <c r="R28" s="2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5.75" x14ac:dyDescent="0.2">
      <c r="A29" s="15" t="s">
        <v>1</v>
      </c>
      <c r="B29" s="14"/>
      <c r="C29" s="13"/>
      <c r="D29" s="12"/>
      <c r="E29" s="12"/>
      <c r="F29" s="12">
        <f>SUM(F19:F27)</f>
        <v>61720.616417548066</v>
      </c>
      <c r="G29" s="12"/>
      <c r="H29" s="12"/>
      <c r="I29" s="11"/>
      <c r="J29" s="11"/>
      <c r="K29" s="11"/>
      <c r="L29" s="6">
        <f>L28+L25</f>
        <v>218368.16361385412</v>
      </c>
      <c r="M29" s="6">
        <f>M28+M25</f>
        <v>63112.186015564774</v>
      </c>
      <c r="N29" s="10"/>
      <c r="O29" s="10"/>
      <c r="P29" s="10"/>
      <c r="Q29" s="6">
        <f>Q28+Q25</f>
        <v>603342</v>
      </c>
    </row>
    <row r="30" spans="1:49" ht="15.75" x14ac:dyDescent="0.25">
      <c r="A30" s="7"/>
      <c r="B30" s="9"/>
      <c r="C30" s="8"/>
      <c r="D30" s="7"/>
      <c r="E30" s="7"/>
      <c r="F30" s="7"/>
      <c r="G30" s="7"/>
      <c r="H30" s="7"/>
      <c r="I30" s="6"/>
      <c r="J30" s="6"/>
      <c r="K30" s="6"/>
      <c r="L30" s="6"/>
      <c r="M30" s="6"/>
      <c r="N30" s="5"/>
      <c r="O30" s="5"/>
      <c r="P30" s="5"/>
      <c r="Q30" s="4"/>
    </row>
    <row r="32" spans="1:49" ht="29.25" customHeight="1" x14ac:dyDescent="0.2">
      <c r="B32" s="3" t="s">
        <v>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</sheetData>
  <mergeCells count="22">
    <mergeCell ref="A23:E23"/>
    <mergeCell ref="A21:C21"/>
    <mergeCell ref="I7:L7"/>
    <mergeCell ref="N6:P7"/>
    <mergeCell ref="N9:P9"/>
    <mergeCell ref="A18:C18"/>
    <mergeCell ref="A29:C29"/>
    <mergeCell ref="A2:Q2"/>
    <mergeCell ref="A28:C28"/>
    <mergeCell ref="A3:Q3"/>
    <mergeCell ref="A14:C14"/>
    <mergeCell ref="A25:C25"/>
    <mergeCell ref="B32:Q32"/>
    <mergeCell ref="A22:C22"/>
    <mergeCell ref="A1:Q1"/>
    <mergeCell ref="A6:A8"/>
    <mergeCell ref="B6:B8"/>
    <mergeCell ref="C6:C8"/>
    <mergeCell ref="D6:D8"/>
    <mergeCell ref="E6:E8"/>
    <mergeCell ref="Q6:Q8"/>
    <mergeCell ref="I6:M6"/>
  </mergeCells>
  <pageMargins left="0.23622047244094491" right="0.23622047244094491" top="0.74803149606299213" bottom="0.74803149606299213" header="0.31496062992125984" footer="0.31496062992125984"/>
  <pageSetup paperSize="9" scale="60" firstPageNumber="4" fitToHeight="0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Кандаурова Светлана Валерьевна</dc:creator>
  <cp:lastModifiedBy>Кандаурова Светлана Валерьевна</cp:lastModifiedBy>
  <dcterms:created xsi:type="dcterms:W3CDTF">2021-11-17T05:15:58Z</dcterms:created>
  <dcterms:modified xsi:type="dcterms:W3CDTF">2021-11-17T05:16:27Z</dcterms:modified>
</cp:coreProperties>
</file>